
<file path=[Content_Types].xml><?xml version="1.0" encoding="utf-8"?>
<Types xmlns="http://schemas.openxmlformats.org/package/2006/content-types"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Silvia/Downloads/"/>
    </mc:Choice>
  </mc:AlternateContent>
  <xr:revisionPtr revIDLastSave="0" documentId="8_{833887DF-2960-0740-8C9D-70084C8D472E}" xr6:coauthVersionLast="36" xr6:coauthVersionMax="36" xr10:uidLastSave="{00000000-0000-0000-0000-000000000000}"/>
  <bookViews>
    <workbookView xWindow="0" yWindow="460" windowWidth="25600" windowHeight="14500" activeTab="3"/>
  </bookViews>
  <sheets>
    <sheet name="TAB 1 per 1 curva" sheetId="1" r:id="rId1"/>
    <sheet name="TAB 1 per 2 curve" sheetId="9" r:id="rId2"/>
    <sheet name="TAB 1 per 3 curve" sheetId="10" r:id="rId3"/>
    <sheet name="TAB 2 e TAB 3" sheetId="4" r:id="rId4"/>
    <sheet name="TAB 4" sheetId="5" r:id="rId5"/>
    <sheet name="TAB 5" sheetId="6" r:id="rId6"/>
    <sheet name="Es tab 5" sheetId="8" r:id="rId7"/>
  </sheets>
  <definedNames>
    <definedName name="_xlnm.Print_Area" localSheetId="5">'TAB 5'!$A$2:$N$5</definedName>
    <definedName name="_xlnm.Print_Titles" localSheetId="5">'TAB 5'!$2:$5</definedName>
  </definedNames>
  <calcPr calcId="181029" fullCalcOnLoad="1" concurrentCalc="0"/>
</workbook>
</file>

<file path=xl/calcChain.xml><?xml version="1.0" encoding="utf-8"?>
<calcChain xmlns="http://schemas.openxmlformats.org/spreadsheetml/2006/main">
  <c r="H142" i="4" l="1"/>
  <c r="F141" i="4"/>
  <c r="D37" i="10"/>
  <c r="D29" i="10"/>
  <c r="E33" i="10"/>
  <c r="H33" i="10"/>
  <c r="K37" i="10"/>
  <c r="M37" i="10"/>
  <c r="D13" i="10"/>
  <c r="D21" i="10"/>
  <c r="E17" i="10"/>
  <c r="H17" i="10"/>
  <c r="K13" i="10"/>
  <c r="N15" i="10"/>
  <c r="G17" i="10"/>
  <c r="I17" i="10"/>
  <c r="K17" i="10"/>
  <c r="N19" i="10"/>
  <c r="E25" i="10"/>
  <c r="H25" i="10"/>
  <c r="K21" i="10"/>
  <c r="N23" i="10"/>
  <c r="G25" i="10"/>
  <c r="I25" i="10"/>
  <c r="K25" i="10"/>
  <c r="N27" i="10"/>
  <c r="K29" i="10"/>
  <c r="N31" i="10"/>
  <c r="G33" i="10"/>
  <c r="I33" i="10"/>
  <c r="K33" i="10"/>
  <c r="N35" i="10"/>
  <c r="N39" i="10"/>
  <c r="D28" i="9"/>
  <c r="D20" i="9"/>
  <c r="E24" i="9"/>
  <c r="H24" i="9"/>
  <c r="K28" i="9"/>
  <c r="M28" i="9"/>
  <c r="D12" i="9"/>
  <c r="E16" i="9"/>
  <c r="H16" i="9"/>
  <c r="K12" i="9"/>
  <c r="N14" i="9"/>
  <c r="G16" i="9"/>
  <c r="I16" i="9"/>
  <c r="K16" i="9"/>
  <c r="N18" i="9"/>
  <c r="K20" i="9"/>
  <c r="N22" i="9"/>
  <c r="G24" i="9"/>
  <c r="I24" i="9"/>
  <c r="K24" i="9"/>
  <c r="N26" i="9"/>
  <c r="N30" i="9"/>
  <c r="M33" i="10"/>
  <c r="M29" i="10"/>
  <c r="M25" i="10"/>
  <c r="M21" i="10"/>
  <c r="M17" i="10"/>
  <c r="M13" i="10"/>
  <c r="D21" i="1"/>
  <c r="D13" i="1"/>
  <c r="E17" i="1"/>
  <c r="H17" i="1"/>
  <c r="K21" i="1"/>
  <c r="M21" i="1"/>
  <c r="K13" i="1"/>
  <c r="N15" i="1"/>
  <c r="G17" i="1"/>
  <c r="I17" i="1"/>
  <c r="K17" i="1"/>
  <c r="N19" i="1"/>
  <c r="N24" i="1"/>
  <c r="M24" i="9"/>
  <c r="M20" i="9"/>
  <c r="M16" i="9"/>
  <c r="M12" i="9"/>
  <c r="G72" i="4"/>
  <c r="F151" i="5"/>
  <c r="F150" i="5"/>
  <c r="F149" i="5"/>
  <c r="G70" i="4"/>
  <c r="F146" i="5"/>
  <c r="F145" i="5"/>
  <c r="F144" i="5"/>
  <c r="G68" i="4"/>
  <c r="F141" i="5"/>
  <c r="F140" i="5"/>
  <c r="F139" i="5"/>
  <c r="G66" i="4"/>
  <c r="F136" i="5"/>
  <c r="F135" i="5"/>
  <c r="F134" i="5"/>
  <c r="G64" i="4"/>
  <c r="F131" i="5"/>
  <c r="F130" i="5"/>
  <c r="F129" i="5"/>
  <c r="G62" i="4"/>
  <c r="F126" i="5"/>
  <c r="F125" i="5"/>
  <c r="F124" i="5"/>
  <c r="G60" i="4"/>
  <c r="F121" i="5"/>
  <c r="F120" i="5"/>
  <c r="F119" i="5"/>
  <c r="G58" i="4"/>
  <c r="F116" i="5"/>
  <c r="F115" i="5"/>
  <c r="F114" i="5"/>
  <c r="G56" i="4"/>
  <c r="F111" i="5"/>
  <c r="F110" i="5"/>
  <c r="F109" i="5"/>
  <c r="G54" i="4"/>
  <c r="F106" i="5"/>
  <c r="F105" i="5"/>
  <c r="F104" i="5"/>
  <c r="G52" i="4"/>
  <c r="F101" i="5"/>
  <c r="F100" i="5"/>
  <c r="F99" i="5"/>
  <c r="G50" i="4"/>
  <c r="F96" i="5"/>
  <c r="F95" i="5"/>
  <c r="F94" i="5"/>
  <c r="G48" i="4"/>
  <c r="F91" i="5"/>
  <c r="F90" i="5"/>
  <c r="F89" i="5"/>
  <c r="G46" i="4"/>
  <c r="F86" i="5"/>
  <c r="F85" i="5"/>
  <c r="F84" i="5"/>
  <c r="G44" i="4"/>
  <c r="F81" i="5"/>
  <c r="F80" i="5"/>
  <c r="F79" i="5"/>
  <c r="G42" i="4"/>
  <c r="F76" i="5"/>
  <c r="F75" i="5"/>
  <c r="F74" i="5"/>
  <c r="G40" i="4"/>
  <c r="F71" i="5"/>
  <c r="F70" i="5"/>
  <c r="F69" i="5"/>
  <c r="G38" i="4"/>
  <c r="F66" i="5"/>
  <c r="F65" i="5"/>
  <c r="F64" i="5"/>
  <c r="G36" i="4"/>
  <c r="F61" i="5"/>
  <c r="F60" i="5"/>
  <c r="F59" i="5"/>
  <c r="C130" i="4"/>
  <c r="G130" i="4"/>
  <c r="G34" i="4"/>
  <c r="F56" i="5"/>
  <c r="F55" i="5"/>
  <c r="F54" i="5"/>
  <c r="G32" i="4"/>
  <c r="F51" i="5"/>
  <c r="F50" i="5"/>
  <c r="F49" i="5"/>
  <c r="G30" i="4"/>
  <c r="F46" i="5"/>
  <c r="F45" i="5"/>
  <c r="F44" i="5"/>
  <c r="G28" i="4"/>
  <c r="F41" i="5"/>
  <c r="F40" i="5"/>
  <c r="F39" i="5"/>
  <c r="G26" i="4"/>
  <c r="F36" i="5"/>
  <c r="F35" i="5"/>
  <c r="F34" i="5"/>
  <c r="G24" i="4"/>
  <c r="F31" i="5"/>
  <c r="F30" i="5"/>
  <c r="F29" i="5"/>
  <c r="G22" i="4"/>
  <c r="F26" i="5"/>
  <c r="F25" i="5"/>
  <c r="F24" i="5"/>
  <c r="G20" i="4"/>
  <c r="F21" i="5"/>
  <c r="F20" i="5"/>
  <c r="G18" i="4"/>
  <c r="F16" i="5"/>
  <c r="F15" i="5"/>
  <c r="F89" i="8"/>
  <c r="F86" i="8"/>
  <c r="G81" i="8"/>
  <c r="G85" i="8"/>
  <c r="G89" i="8"/>
  <c r="K89" i="8"/>
  <c r="E84" i="8"/>
  <c r="E81" i="8"/>
  <c r="J81" i="8"/>
  <c r="C59" i="8"/>
  <c r="E58" i="8"/>
  <c r="D55" i="8"/>
  <c r="F56" i="8"/>
  <c r="I56" i="8"/>
  <c r="K56" i="8"/>
  <c r="K60" i="8"/>
  <c r="J35" i="8"/>
  <c r="D34" i="8"/>
  <c r="D32" i="8"/>
  <c r="F33" i="8"/>
  <c r="K33" i="8"/>
  <c r="K35" i="8"/>
  <c r="K13" i="8"/>
  <c r="C10" i="8"/>
  <c r="E11" i="8"/>
  <c r="G11" i="8"/>
  <c r="J11" i="8"/>
  <c r="J13" i="8"/>
  <c r="C59" i="6"/>
  <c r="D55" i="6"/>
  <c r="G53" i="6"/>
  <c r="G57" i="6"/>
  <c r="H58" i="6"/>
  <c r="E58" i="6"/>
  <c r="J58" i="6"/>
  <c r="H56" i="6"/>
  <c r="F56" i="6"/>
  <c r="C54" i="6"/>
  <c r="C52" i="6"/>
  <c r="E53" i="6"/>
  <c r="J53" i="6"/>
  <c r="J60" i="6"/>
  <c r="D48" i="6"/>
  <c r="F49" i="6"/>
  <c r="C47" i="6"/>
  <c r="D43" i="6"/>
  <c r="G45" i="6"/>
  <c r="H46" i="6"/>
  <c r="E46" i="6"/>
  <c r="J46" i="6"/>
  <c r="J51" i="6"/>
  <c r="I44" i="6"/>
  <c r="F44" i="6"/>
  <c r="K44" i="6"/>
  <c r="J42" i="6"/>
  <c r="D41" i="6"/>
  <c r="G40" i="6"/>
  <c r="H40" i="6"/>
  <c r="D39" i="6"/>
  <c r="F40" i="6"/>
  <c r="K40" i="6"/>
  <c r="K42" i="6"/>
  <c r="G32" i="6"/>
  <c r="G36" i="6"/>
  <c r="H36" i="6"/>
  <c r="D35" i="6"/>
  <c r="F36" i="6"/>
  <c r="K36" i="6"/>
  <c r="I33" i="6"/>
  <c r="F33" i="6"/>
  <c r="K33" i="6"/>
  <c r="K38" i="6"/>
  <c r="E31" i="6"/>
  <c r="H31" i="6"/>
  <c r="J31" i="6"/>
  <c r="J38" i="6"/>
  <c r="L38" i="6"/>
  <c r="D26" i="6"/>
  <c r="F27" i="6"/>
  <c r="F24" i="6"/>
  <c r="E22" i="6"/>
  <c r="E19" i="6"/>
  <c r="G19" i="6"/>
  <c r="J19" i="6"/>
  <c r="G23" i="6"/>
  <c r="F12" i="6"/>
  <c r="I12" i="6"/>
  <c r="K12" i="6"/>
  <c r="F15" i="6"/>
  <c r="K15" i="6"/>
  <c r="K17" i="6"/>
  <c r="C8" i="6"/>
  <c r="E7" i="6"/>
  <c r="J7" i="6"/>
  <c r="E10" i="6"/>
  <c r="H10" i="6"/>
  <c r="J10" i="6"/>
  <c r="J17" i="6"/>
  <c r="M17" i="6"/>
  <c r="L17" i="6"/>
  <c r="F19" i="5"/>
  <c r="F14" i="5"/>
  <c r="F10" i="5"/>
  <c r="F9" i="5"/>
  <c r="A9" i="5"/>
  <c r="A14" i="5"/>
  <c r="A19" i="5"/>
  <c r="A24" i="5"/>
  <c r="A29" i="5"/>
  <c r="A34" i="5"/>
  <c r="A39" i="5"/>
  <c r="A44" i="5"/>
  <c r="A49" i="5"/>
  <c r="A54" i="5"/>
  <c r="A59" i="5"/>
  <c r="A64" i="5"/>
  <c r="A69" i="5"/>
  <c r="A74" i="5"/>
  <c r="A79" i="5"/>
  <c r="A84" i="5"/>
  <c r="A89" i="5"/>
  <c r="A94" i="5"/>
  <c r="A99" i="5"/>
  <c r="A104" i="5"/>
  <c r="A109" i="5"/>
  <c r="A114" i="5"/>
  <c r="A119" i="5"/>
  <c r="A124" i="5"/>
  <c r="A129" i="5"/>
  <c r="A134" i="5"/>
  <c r="A139" i="5"/>
  <c r="A144" i="5"/>
  <c r="A149" i="5"/>
  <c r="F5" i="5"/>
  <c r="F4" i="5"/>
  <c r="B137" i="4"/>
  <c r="B136" i="4"/>
  <c r="G14" i="4"/>
  <c r="F6" i="5"/>
  <c r="D15" i="4"/>
  <c r="E15" i="4"/>
  <c r="A16" i="4"/>
  <c r="D17" i="4"/>
  <c r="E17" i="4"/>
  <c r="D19" i="4"/>
  <c r="E19" i="4"/>
  <c r="D21" i="4"/>
  <c r="E21" i="4"/>
  <c r="D23" i="4"/>
  <c r="E23" i="4"/>
  <c r="D25" i="4"/>
  <c r="E25" i="4"/>
  <c r="D27" i="4"/>
  <c r="E27" i="4"/>
  <c r="D29" i="4"/>
  <c r="E29" i="4"/>
  <c r="D31" i="4"/>
  <c r="E31" i="4"/>
  <c r="D33" i="4"/>
  <c r="E33" i="4"/>
  <c r="D35" i="4"/>
  <c r="E35" i="4"/>
  <c r="D37" i="4"/>
  <c r="E37" i="4"/>
  <c r="D39" i="4"/>
  <c r="E39" i="4"/>
  <c r="D41" i="4"/>
  <c r="E41" i="4"/>
  <c r="D43" i="4"/>
  <c r="E43" i="4"/>
  <c r="D45" i="4"/>
  <c r="E45" i="4"/>
  <c r="D47" i="4"/>
  <c r="E47" i="4"/>
  <c r="D49" i="4"/>
  <c r="E49" i="4"/>
  <c r="D51" i="4"/>
  <c r="E51" i="4"/>
  <c r="D53" i="4"/>
  <c r="E53" i="4"/>
  <c r="D55" i="4"/>
  <c r="E55" i="4"/>
  <c r="D57" i="4"/>
  <c r="E57" i="4"/>
  <c r="D59" i="4"/>
  <c r="E59" i="4"/>
  <c r="D61" i="4"/>
  <c r="E61" i="4"/>
  <c r="D63" i="4"/>
  <c r="E63" i="4"/>
  <c r="D65" i="4"/>
  <c r="E65" i="4"/>
  <c r="D67" i="4"/>
  <c r="E67" i="4"/>
  <c r="D69" i="4"/>
  <c r="E69" i="4"/>
  <c r="D71" i="4"/>
  <c r="E71" i="4"/>
  <c r="D73" i="4"/>
  <c r="E73" i="4"/>
  <c r="D75" i="4"/>
  <c r="E75" i="4"/>
  <c r="D77" i="4"/>
  <c r="E77" i="4"/>
  <c r="D79" i="4"/>
  <c r="E79" i="4"/>
  <c r="D81" i="4"/>
  <c r="E81" i="4"/>
  <c r="D83" i="4"/>
  <c r="E83" i="4"/>
  <c r="D85" i="4"/>
  <c r="E85" i="4"/>
  <c r="D87" i="4"/>
  <c r="E87" i="4"/>
  <c r="D89" i="4"/>
  <c r="E89" i="4"/>
  <c r="D91" i="4"/>
  <c r="E91" i="4"/>
  <c r="H138" i="4"/>
  <c r="A18" i="4"/>
  <c r="A20" i="4"/>
  <c r="A22" i="4"/>
  <c r="A24" i="4"/>
  <c r="A26" i="4"/>
  <c r="A28" i="4"/>
  <c r="A30" i="4"/>
  <c r="A32" i="4"/>
  <c r="A34" i="4"/>
  <c r="A36" i="4"/>
  <c r="A38" i="4"/>
  <c r="A40" i="4"/>
  <c r="A42" i="4"/>
  <c r="A44" i="4"/>
  <c r="A46" i="4"/>
  <c r="A48" i="4"/>
  <c r="A50" i="4"/>
  <c r="A52" i="4"/>
  <c r="A54" i="4"/>
  <c r="A56" i="4"/>
  <c r="A58" i="4"/>
  <c r="A60" i="4"/>
  <c r="A62" i="4"/>
  <c r="A64" i="4"/>
  <c r="A66" i="4"/>
  <c r="A68" i="4"/>
  <c r="A70" i="4"/>
  <c r="A72" i="4"/>
  <c r="A74" i="4"/>
  <c r="A76" i="4"/>
  <c r="A78" i="4"/>
  <c r="A80" i="4"/>
  <c r="A82" i="4"/>
  <c r="A84" i="4"/>
  <c r="A86" i="4"/>
  <c r="A88" i="4"/>
  <c r="A90" i="4"/>
  <c r="A92" i="4"/>
  <c r="A94" i="4"/>
  <c r="A96" i="4"/>
  <c r="A98" i="4"/>
  <c r="A100" i="4"/>
  <c r="A102" i="4"/>
  <c r="A104" i="4"/>
  <c r="A106" i="4"/>
  <c r="A108" i="4"/>
  <c r="A110" i="4"/>
  <c r="A112" i="4"/>
  <c r="A114" i="4"/>
  <c r="A116" i="4"/>
  <c r="A118" i="4"/>
  <c r="A120" i="4"/>
  <c r="A122" i="4"/>
  <c r="A124" i="4"/>
  <c r="D137" i="4"/>
  <c r="H36" i="4"/>
  <c r="H38" i="4"/>
  <c r="H40" i="4"/>
  <c r="H42" i="4"/>
  <c r="H44" i="4"/>
  <c r="H46" i="4"/>
  <c r="H48" i="4"/>
  <c r="H50" i="4"/>
  <c r="H52" i="4"/>
  <c r="H54" i="4"/>
  <c r="H56" i="4"/>
  <c r="H58" i="4"/>
  <c r="H60" i="4"/>
  <c r="H62" i="4"/>
  <c r="H64" i="4"/>
  <c r="H68" i="4"/>
  <c r="H70" i="4"/>
  <c r="H72" i="4"/>
  <c r="G74" i="4"/>
  <c r="H74" i="4"/>
  <c r="G76" i="4"/>
  <c r="H76" i="4"/>
  <c r="G78" i="4"/>
  <c r="H78" i="4"/>
  <c r="G80" i="4"/>
  <c r="H80" i="4"/>
  <c r="G82" i="4"/>
  <c r="H82" i="4"/>
  <c r="G84" i="4"/>
  <c r="H84" i="4"/>
  <c r="G86" i="4"/>
  <c r="G88" i="4"/>
  <c r="H88" i="4"/>
  <c r="G90" i="4"/>
  <c r="H90" i="4"/>
  <c r="G92" i="4"/>
  <c r="H92" i="4"/>
  <c r="D93" i="4"/>
  <c r="E93" i="4"/>
  <c r="G94" i="4"/>
  <c r="H94" i="4"/>
  <c r="D95" i="4"/>
  <c r="E95" i="4"/>
  <c r="G96" i="4"/>
  <c r="H96" i="4"/>
  <c r="D97" i="4"/>
  <c r="E97" i="4"/>
  <c r="G98" i="4"/>
  <c r="H98" i="4"/>
  <c r="D99" i="4"/>
  <c r="E99" i="4"/>
  <c r="G100" i="4"/>
  <c r="H100" i="4"/>
  <c r="D101" i="4"/>
  <c r="E101" i="4"/>
  <c r="G102" i="4"/>
  <c r="H102" i="4"/>
  <c r="D103" i="4"/>
  <c r="E103" i="4"/>
  <c r="G104" i="4"/>
  <c r="H104" i="4"/>
  <c r="D105" i="4"/>
  <c r="E105" i="4"/>
  <c r="G106" i="4"/>
  <c r="D107" i="4"/>
  <c r="E107" i="4"/>
  <c r="G108" i="4"/>
  <c r="H108" i="4"/>
  <c r="D109" i="4"/>
  <c r="E109" i="4"/>
  <c r="G110" i="4"/>
  <c r="H110" i="4"/>
  <c r="D111" i="4"/>
  <c r="E111" i="4"/>
  <c r="G112" i="4"/>
  <c r="H112" i="4"/>
  <c r="D113" i="4"/>
  <c r="E113" i="4"/>
  <c r="G114" i="4"/>
  <c r="H114" i="4"/>
  <c r="D115" i="4"/>
  <c r="E115" i="4"/>
  <c r="G116" i="4"/>
  <c r="H116" i="4"/>
  <c r="D117" i="4"/>
  <c r="E117" i="4"/>
  <c r="G118" i="4"/>
  <c r="H118" i="4"/>
  <c r="D119" i="4"/>
  <c r="E119" i="4"/>
  <c r="G120" i="4"/>
  <c r="H120" i="4"/>
  <c r="D121" i="4"/>
  <c r="E121" i="4"/>
  <c r="G122" i="4"/>
  <c r="H122" i="4"/>
  <c r="D123" i="4"/>
  <c r="E123" i="4"/>
  <c r="G124" i="4"/>
  <c r="H124" i="4"/>
  <c r="B130" i="4"/>
  <c r="H130" i="4"/>
  <c r="B131" i="4"/>
  <c r="C131" i="4"/>
  <c r="H131" i="4"/>
  <c r="B132" i="4"/>
  <c r="C132" i="4"/>
  <c r="H132" i="4"/>
  <c r="B133" i="4"/>
  <c r="C133" i="4"/>
  <c r="H133" i="4"/>
  <c r="B134" i="4"/>
  <c r="C134" i="4"/>
  <c r="H134" i="4"/>
  <c r="B135" i="4"/>
  <c r="C135" i="4"/>
  <c r="H135" i="4"/>
  <c r="C136" i="4"/>
  <c r="C137" i="4"/>
  <c r="H137" i="4"/>
  <c r="H30" i="4"/>
  <c r="H18" i="4"/>
  <c r="H32" i="4"/>
  <c r="H20" i="4"/>
  <c r="M35" i="8"/>
  <c r="L35" i="8"/>
  <c r="L13" i="8"/>
  <c r="M13" i="8"/>
  <c r="H58" i="8"/>
  <c r="J58" i="8"/>
  <c r="J60" i="8"/>
  <c r="L60" i="8"/>
  <c r="I84" i="8"/>
  <c r="K84" i="8"/>
  <c r="K91" i="8"/>
  <c r="H86" i="8"/>
  <c r="J86" i="8"/>
  <c r="J91" i="8"/>
  <c r="M91" i="8"/>
  <c r="H22" i="6"/>
  <c r="J22" i="6"/>
  <c r="J29" i="6"/>
  <c r="I56" i="6"/>
  <c r="K56" i="6"/>
  <c r="K60" i="6"/>
  <c r="M60" i="6"/>
  <c r="M38" i="6"/>
  <c r="L42" i="6"/>
  <c r="M42" i="6"/>
  <c r="G27" i="6"/>
  <c r="K27" i="6"/>
  <c r="I24" i="6"/>
  <c r="N17" i="6"/>
  <c r="K24" i="6"/>
  <c r="G49" i="6"/>
  <c r="K49" i="6"/>
  <c r="K51" i="6"/>
  <c r="H139" i="4"/>
  <c r="M17" i="1"/>
  <c r="H26" i="4"/>
  <c r="H28" i="4"/>
  <c r="H136" i="4"/>
  <c r="H86" i="4"/>
  <c r="H24" i="4"/>
  <c r="H22" i="4"/>
  <c r="G137" i="4"/>
  <c r="G135" i="4"/>
  <c r="G133" i="4"/>
  <c r="G131" i="4"/>
  <c r="H106" i="4"/>
  <c r="H34" i="4"/>
  <c r="G16" i="4"/>
  <c r="G136" i="4"/>
  <c r="G134" i="4"/>
  <c r="G132" i="4"/>
  <c r="H66" i="4"/>
  <c r="H14" i="4"/>
  <c r="M60" i="8"/>
  <c r="L91" i="8"/>
  <c r="M51" i="6"/>
  <c r="L51" i="6"/>
  <c r="K29" i="6"/>
  <c r="L29" i="6"/>
  <c r="L60" i="6"/>
  <c r="M29" i="6"/>
  <c r="N29" i="6"/>
  <c r="N38" i="6"/>
  <c r="N42" i="6"/>
  <c r="F11" i="5"/>
  <c r="H16" i="4"/>
  <c r="N51" i="6"/>
  <c r="N60" i="6"/>
  <c r="M13" i="1"/>
</calcChain>
</file>

<file path=xl/sharedStrings.xml><?xml version="1.0" encoding="utf-8"?>
<sst xmlns="http://schemas.openxmlformats.org/spreadsheetml/2006/main" count="590" uniqueCount="146">
  <si>
    <t>POLIGONALE D'ASSE</t>
  </si>
  <si>
    <t>VERTICI</t>
  </si>
  <si>
    <t>QUOTA
[m]</t>
  </si>
  <si>
    <t>CURVE</t>
  </si>
  <si>
    <t>PUNTI</t>
  </si>
  <si>
    <t>ASSE STRADALE</t>
  </si>
  <si>
    <t>LUNGHEZZA
[m]</t>
  </si>
  <si>
    <t>A</t>
  </si>
  <si>
    <t>T1</t>
  </si>
  <si>
    <t>T2</t>
  </si>
  <si>
    <t>T3</t>
  </si>
  <si>
    <t>V1</t>
  </si>
  <si>
    <t>V2</t>
  </si>
  <si>
    <t>T4</t>
  </si>
  <si>
    <t>T5</t>
  </si>
  <si>
    <t>T6</t>
  </si>
  <si>
    <t>COORDINATE</t>
  </si>
  <si>
    <t>V3</t>
  </si>
  <si>
    <t>B</t>
  </si>
  <si>
    <t>PROGETTO STRADALE
TABELLA 1: DATI TRACCIATO</t>
  </si>
  <si>
    <t>ISTRUZIONI PER LA COMPILAZIONE:</t>
  </si>
  <si>
    <t>compilare solo le caselle grigie</t>
  </si>
  <si>
    <t>inserire le coordinate con 4 cifre decimali</t>
  </si>
  <si>
    <t>se i dati ottenuti non sono compatibili con quanto riportato nel disegno, controllare la perpendicolarità dei raggi rispetto ai lati della poligonale d'asse</t>
  </si>
  <si>
    <t>E [m]</t>
  </si>
  <si>
    <t>N  [m]</t>
  </si>
  <si>
    <t>DISTANZE PROGRESSIVE
[m]</t>
  </si>
  <si>
    <t>PENDENZA
[%]</t>
  </si>
  <si>
    <t>AREA TOTALE SOTTESA DAL PROFILO DI PROGETTO</t>
  </si>
  <si>
    <t>AREA TOTALE SOTTESA DAL PROFILO DEL TERRENO</t>
  </si>
  <si>
    <r>
      <t>AREA SOTTESA
[m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>]</t>
    </r>
  </si>
  <si>
    <t>PENDENZA LIVELLETTA</t>
  </si>
  <si>
    <t>LUNGHEZZA LIVELLETTA
[m]</t>
  </si>
  <si>
    <t>QUOTA PROGETTO FINALE
[m]</t>
  </si>
  <si>
    <t>PICCHETTO FINALE</t>
  </si>
  <si>
    <t>QUOTA PROGETTO INIZIALE
[m]</t>
  </si>
  <si>
    <t>PICCHETTO INIZIALE</t>
  </si>
  <si>
    <t>NUMERO LIVELLETTA</t>
  </si>
  <si>
    <t>PROGETTO STRADALE
TABELLA 3: CALCOLO DELLA LIVELLETTA DI COMPENSO</t>
  </si>
  <si>
    <t>QUOTA ROSSA
[m]</t>
  </si>
  <si>
    <t>QUOTA DI PROGETTO
[m]</t>
  </si>
  <si>
    <t>LIVELLETTA</t>
  </si>
  <si>
    <t>DISTANZE PARZIALI
[m]</t>
  </si>
  <si>
    <t>QUOTA TERRENO
[m]</t>
  </si>
  <si>
    <t>SEZ.</t>
  </si>
  <si>
    <t>PROGETTO STRADALE
TABELLA 2: DATI PROFILO LONGITUDINALE</t>
  </si>
  <si>
    <t>PROGETTO STRADALE
TABELLA 4: PROFILO TRASVERSALE DEL TERRENO</t>
  </si>
  <si>
    <t xml:space="preserve">Sez n.
</t>
  </si>
  <si>
    <t>Isoipse a sinistra</t>
  </si>
  <si>
    <t xml:space="preserve">Asse </t>
  </si>
  <si>
    <t>Isoipse a destra</t>
  </si>
  <si>
    <t>Dist.Progr. [m]</t>
  </si>
  <si>
    <t>Q terr [m]</t>
  </si>
  <si>
    <t>Q prog [m]</t>
  </si>
  <si>
    <t>L [m]</t>
  </si>
  <si>
    <t xml:space="preserve">LUNGHEZZA 
LATI </t>
  </si>
  <si>
    <r>
      <t xml:space="preserve">ANGOLO AL 
VERTICE </t>
    </r>
    <r>
      <rPr>
        <b/>
        <sz val="11"/>
        <color indexed="8"/>
        <rFont val="Symbol"/>
        <family val="1"/>
        <charset val="2"/>
      </rPr>
      <t/>
    </r>
  </si>
  <si>
    <t xml:space="preserve">RAGGIO
</t>
  </si>
  <si>
    <t xml:space="preserve"> R [m]</t>
  </si>
  <si>
    <r>
      <t xml:space="preserve">ANGOLO AL CENTRO
</t>
    </r>
    <r>
      <rPr>
        <b/>
        <sz val="11"/>
        <color indexed="8"/>
        <rFont val="Symbol"/>
        <family val="1"/>
        <charset val="2"/>
      </rPr>
      <t/>
    </r>
  </si>
  <si>
    <r>
      <rPr>
        <b/>
        <sz val="11"/>
        <color indexed="8"/>
        <rFont val="Symbol"/>
        <family val="1"/>
        <charset val="2"/>
      </rPr>
      <t>w</t>
    </r>
    <r>
      <rPr>
        <b/>
        <sz val="11"/>
        <color indexed="8"/>
        <rFont val="Calibri"/>
        <family val="2"/>
      </rPr>
      <t xml:space="preserve"> [gon]</t>
    </r>
  </si>
  <si>
    <r>
      <rPr>
        <b/>
        <sz val="11"/>
        <color indexed="8"/>
        <rFont val="Symbol"/>
        <family val="1"/>
        <charset val="2"/>
      </rPr>
      <t>a</t>
    </r>
    <r>
      <rPr>
        <b/>
        <sz val="11"/>
        <color indexed="8"/>
        <rFont val="Calibri"/>
        <family val="2"/>
      </rPr>
      <t xml:space="preserve"> [gon]</t>
    </r>
  </si>
  <si>
    <t xml:space="preserve">TANGENTE 
</t>
  </si>
  <si>
    <t>t [m]</t>
  </si>
  <si>
    <t xml:space="preserve">SVILUPPO
</t>
  </si>
  <si>
    <t>l [m]</t>
  </si>
  <si>
    <t>FORMULE:</t>
  </si>
  <si>
    <t>PROGETTO STRADALE
TABELLA 5: CALCOLO DEI VOLUMI DEL SOLIDO STRADALE</t>
  </si>
  <si>
    <t>n 
delle 
sezioni</t>
  </si>
  <si>
    <t>FIGURE 
COMPONENTI 
LE SEZIONI</t>
  </si>
  <si>
    <t>SUPERFICI</t>
  </si>
  <si>
    <t xml:space="preserve">SUPERFICI MEDIE </t>
  </si>
  <si>
    <t>DISTANZE (m)</t>
  </si>
  <si>
    <r>
      <t>VOLUME FRA DUE
SEZ. CONSECUTIVE (m</t>
    </r>
    <r>
      <rPr>
        <b/>
        <vertAlign val="superscript"/>
        <sz val="8"/>
        <rFont val="Calibri"/>
        <family val="2"/>
      </rPr>
      <t>3</t>
    </r>
    <r>
      <rPr>
        <b/>
        <sz val="8"/>
        <rFont val="Calibri"/>
        <family val="2"/>
      </rPr>
      <t>)</t>
    </r>
  </si>
  <si>
    <t>VOLUME 
PALEGGIABILE</t>
  </si>
  <si>
    <t>VOLUME 
ECCEDENTE</t>
  </si>
  <si>
    <t>ECCEDENZA</t>
  </si>
  <si>
    <r>
      <t>Riporto
(m</t>
    </r>
    <r>
      <rPr>
        <vertAlign val="superscript"/>
        <sz val="8"/>
        <rFont val="Calibri"/>
        <family val="2"/>
      </rPr>
      <t>2</t>
    </r>
    <r>
      <rPr>
        <sz val="8"/>
        <rFont val="Calibri"/>
        <family val="2"/>
      </rPr>
      <t>)</t>
    </r>
  </si>
  <si>
    <r>
      <t>Sterro
(m</t>
    </r>
    <r>
      <rPr>
        <vertAlign val="superscript"/>
        <sz val="8"/>
        <rFont val="Calibri"/>
        <family val="2"/>
      </rPr>
      <t>2</t>
    </r>
    <r>
      <rPr>
        <sz val="8"/>
        <rFont val="Calibri"/>
        <family val="2"/>
      </rPr>
      <t>)</t>
    </r>
  </si>
  <si>
    <t>Dist. Totale
(m)</t>
  </si>
  <si>
    <t>Dr
(m)</t>
  </si>
  <si>
    <t>Ds
(m)</t>
  </si>
  <si>
    <r>
      <t>Riporto
(m</t>
    </r>
    <r>
      <rPr>
        <vertAlign val="superscript"/>
        <sz val="8"/>
        <rFont val="Calibri"/>
        <family val="2"/>
      </rPr>
      <t>3</t>
    </r>
    <r>
      <rPr>
        <sz val="8"/>
        <rFont val="Calibri"/>
        <family val="2"/>
      </rPr>
      <t>)</t>
    </r>
  </si>
  <si>
    <r>
      <t>Sterro
(m</t>
    </r>
    <r>
      <rPr>
        <vertAlign val="superscript"/>
        <sz val="8"/>
        <rFont val="Calibri"/>
        <family val="2"/>
      </rPr>
      <t>3</t>
    </r>
    <r>
      <rPr>
        <sz val="8"/>
        <rFont val="Calibri"/>
        <family val="2"/>
      </rPr>
      <t>)</t>
    </r>
  </si>
  <si>
    <r>
      <t>(m</t>
    </r>
    <r>
      <rPr>
        <b/>
        <vertAlign val="superscript"/>
        <sz val="8"/>
        <rFont val="Calibri"/>
        <family val="2"/>
      </rPr>
      <t>3</t>
    </r>
    <r>
      <rPr>
        <b/>
        <sz val="8"/>
        <rFont val="Calibri"/>
        <family val="2"/>
      </rPr>
      <t>)</t>
    </r>
  </si>
  <si>
    <t>1</t>
  </si>
  <si>
    <t>R'</t>
  </si>
  <si>
    <t>2</t>
  </si>
  <si>
    <t>R'+R”</t>
  </si>
  <si>
    <t>R”</t>
  </si>
  <si>
    <t>L.P.</t>
  </si>
  <si>
    <t>--</t>
  </si>
  <si>
    <t>S'</t>
  </si>
  <si>
    <t>S</t>
  </si>
  <si>
    <t>S”'</t>
  </si>
  <si>
    <t>1-2</t>
  </si>
  <si>
    <t>3</t>
  </si>
  <si>
    <t>R</t>
  </si>
  <si>
    <t>S'+S”</t>
  </si>
  <si>
    <t>2-3</t>
  </si>
  <si>
    <t>4</t>
  </si>
  <si>
    <t>3-4</t>
  </si>
  <si>
    <t>5</t>
  </si>
  <si>
    <t>4-5</t>
  </si>
  <si>
    <t>6</t>
  </si>
  <si>
    <t>S”</t>
  </si>
  <si>
    <t>5-6</t>
  </si>
  <si>
    <t>7</t>
  </si>
  <si>
    <t>6-7</t>
  </si>
  <si>
    <t>ESEMPI</t>
  </si>
  <si>
    <t>1) SOLIDO OMOGENEO DI RIPORTO</t>
  </si>
  <si>
    <t>2) SOLIDO OMOGENEO DI STERRO</t>
  </si>
  <si>
    <t>8</t>
  </si>
  <si>
    <t>S'+S''</t>
  </si>
  <si>
    <t>9</t>
  </si>
  <si>
    <t>8-9</t>
  </si>
  <si>
    <t>3) SOLIDO DISOMOGENEO DI STERRO E RIPORTO</t>
  </si>
  <si>
    <t>15</t>
  </si>
  <si>
    <t>16</t>
  </si>
  <si>
    <t>R'+R''</t>
  </si>
  <si>
    <t>15-16</t>
  </si>
  <si>
    <t>4) SOLIDO DISOMOGENEO - SEZIONI A MEZZA COSTA</t>
  </si>
  <si>
    <t>18</t>
  </si>
  <si>
    <t>19</t>
  </si>
  <si>
    <t>R''</t>
  </si>
  <si>
    <t>S''</t>
  </si>
  <si>
    <t>18-19</t>
  </si>
  <si>
    <t xml:space="preserve"> - compilare solo le caselle grigie</t>
  </si>
  <si>
    <t xml:space="preserve"> - inserire le coordinate con 4 cifre decimali</t>
  </si>
  <si>
    <t xml:space="preserve"> - controllare la corrispondenza tra le celle in verde e il tuo disegno</t>
  </si>
  <si>
    <t>ATTENZIONE: LEGGI QUI ISTRUZIONI PER LA COMPILAZIONE:</t>
  </si>
  <si>
    <t xml:space="preserve"> - se hai più di una curva, cerca in un altro foglio (in basso, sotto la barra di scorrimento orizzontale)</t>
  </si>
  <si>
    <t xml:space="preserve"> - se non hai due curve, cerca in un altro foglio (in basso, sotto la barra di scorrimento orizzontale)</t>
  </si>
  <si>
    <t xml:space="preserve"> - se non hai tre curve, cerca in un altro foglio (in basso, sotto la barra di scorrimento orizzontale)</t>
  </si>
  <si>
    <t>1) compilare solo le caselle grigie delle prime due colonne</t>
  </si>
  <si>
    <t>2) controllare che le distanze parziali siano sotto 40m altrimenti hai perso un picchetto nella plan</t>
  </si>
  <si>
    <t>3) controllare che ci siano tutte le quote pari intere, altrimenti hai perso un picchetto o sbagliato una quota</t>
  </si>
  <si>
    <t>4) cancella le righe che non ti servono</t>
  </si>
  <si>
    <t>5) compila la tabella 3 facendo attenzione alle distanze, e alle quote di inizio e fine strada che saranno uguali a inizio e fine terreno</t>
  </si>
  <si>
    <t>6) trova il compenso (casella compenso sotto +-5 mq)</t>
  </si>
  <si>
    <t>m</t>
  </si>
  <si>
    <t>mq</t>
  </si>
  <si>
    <t>7) controlla le celle verdi</t>
  </si>
  <si>
    <t>8) inserisci in tab 2 il numero di livelletta a cui appartiene il picchetto</t>
  </si>
  <si>
    <t>SOMMA L. LIVELLETTE (= ALLA DIST PROGRESSIVA DELL'ULTIMO PICCHETTO)</t>
  </si>
  <si>
    <t>COMPENSO = DIFFERENZA TRA AREA DI STERRO E DI RIPORTO (deve essere inferiore a più o meno 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</si>
</sst>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5" formatCode="0.0000"/>
    <numFmt numFmtId="177" formatCode="0.000%"/>
    <numFmt numFmtId="178" formatCode="0.000"/>
  </numFmts>
  <fonts count="24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indexed="8"/>
      <name val="Symbol"/>
      <family val="1"/>
      <charset val="2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Symbol"/>
      <family val="1"/>
      <charset val="2"/>
    </font>
    <font>
      <sz val="10"/>
      <name val="Arial"/>
      <family val="2"/>
    </font>
    <font>
      <b/>
      <vertAlign val="superscript"/>
      <sz val="8"/>
      <name val="Calibri"/>
      <family val="2"/>
    </font>
    <font>
      <b/>
      <sz val="8"/>
      <name val="Calibri"/>
      <family val="2"/>
    </font>
    <font>
      <vertAlign val="superscript"/>
      <sz val="8"/>
      <name val="Calibri"/>
      <family val="2"/>
    </font>
    <font>
      <sz val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 Math"/>
      <family val="1"/>
    </font>
    <font>
      <b/>
      <sz val="10"/>
      <color theme="1"/>
      <name val="Cambria 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0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26"/>
      </patternFill>
    </fill>
    <fill>
      <patternFill patternType="solid">
        <fgColor theme="0" tint="-0.34998626667073579"/>
        <bgColor indexed="26"/>
      </patternFill>
    </fill>
    <fill>
      <patternFill patternType="solid">
        <fgColor theme="6" tint="0.39997558519241921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8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</borders>
  <cellStyleXfs count="4">
    <xf numFmtId="0" fontId="0" fillId="0" borderId="0"/>
    <xf numFmtId="0" fontId="6" fillId="0" borderId="0"/>
    <xf numFmtId="0" fontId="11" fillId="0" borderId="0"/>
    <xf numFmtId="9" fontId="13" fillId="0" borderId="0" applyFont="0" applyFill="0" applyBorder="0" applyAlignment="0" applyProtection="0"/>
  </cellStyleXfs>
  <cellXfs count="178">
    <xf numFmtId="0" fontId="0" fillId="0" borderId="0" xfId="0"/>
    <xf numFmtId="0" fontId="1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7" fontId="13" fillId="0" borderId="2" xfId="3" applyNumberFormat="1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175" fontId="0" fillId="0" borderId="2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0" fillId="0" borderId="0" xfId="0" applyNumberFormat="1" applyAlignment="1">
      <alignment horizontal="left" vertical="center"/>
    </xf>
    <xf numFmtId="178" fontId="0" fillId="0" borderId="4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178" fontId="0" fillId="3" borderId="6" xfId="0" applyNumberFormat="1" applyFill="1" applyBorder="1" applyAlignment="1">
      <alignment horizontal="center" vertical="center"/>
    </xf>
    <xf numFmtId="1" fontId="0" fillId="3" borderId="6" xfId="0" applyNumberForma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8" fontId="0" fillId="3" borderId="2" xfId="0" applyNumberFormat="1" applyFill="1" applyBorder="1" applyAlignment="1">
      <alignment horizontal="center" vertical="center"/>
    </xf>
    <xf numFmtId="1" fontId="0" fillId="3" borderId="2" xfId="0" applyNumberFormat="1" applyFill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8" fontId="0" fillId="3" borderId="5" xfId="0" applyNumberFormat="1" applyFill="1" applyBorder="1" applyAlignment="1">
      <alignment horizontal="center" vertical="center"/>
    </xf>
    <xf numFmtId="1" fontId="0" fillId="3" borderId="5" xfId="0" applyNumberForma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8" fontId="0" fillId="3" borderId="10" xfId="0" applyNumberForma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178" fontId="0" fillId="3" borderId="11" xfId="0" applyNumberFormat="1" applyFill="1" applyBorder="1" applyAlignment="1">
      <alignment horizontal="center" vertical="center"/>
    </xf>
    <xf numFmtId="0" fontId="15" fillId="0" borderId="12" xfId="0" applyFont="1" applyBorder="1" applyAlignment="1">
      <alignment vertical="top" wrapText="1"/>
    </xf>
    <xf numFmtId="0" fontId="0" fillId="0" borderId="2" xfId="0" quotePrefix="1" applyBorder="1" applyAlignment="1">
      <alignment horizontal="left"/>
    </xf>
    <xf numFmtId="0" fontId="0" fillId="0" borderId="13" xfId="0" applyBorder="1"/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wrapText="1"/>
    </xf>
    <xf numFmtId="2" fontId="0" fillId="0" borderId="14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5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4" fillId="0" borderId="0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175" fontId="0" fillId="2" borderId="2" xfId="0" applyNumberFormat="1" applyFill="1" applyBorder="1" applyAlignment="1">
      <alignment horizontal="center" vertical="center"/>
    </xf>
    <xf numFmtId="175" fontId="0" fillId="0" borderId="0" xfId="0" applyNumberFormat="1" applyBorder="1" applyAlignment="1">
      <alignment horizontal="center" vertical="center"/>
    </xf>
    <xf numFmtId="175" fontId="0" fillId="0" borderId="0" xfId="0" applyNumberFormat="1" applyAlignment="1">
      <alignment horizontal="center" vertical="center"/>
    </xf>
    <xf numFmtId="0" fontId="15" fillId="0" borderId="13" xfId="0" quotePrefix="1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20" xfId="0" quotePrefix="1" applyFont="1" applyBorder="1" applyAlignment="1">
      <alignment horizontal="center" vertical="center" wrapText="1"/>
    </xf>
    <xf numFmtId="0" fontId="15" fillId="0" borderId="12" xfId="0" quotePrefix="1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6" fillId="0" borderId="0" xfId="0" applyFont="1" applyAlignment="1">
      <alignment vertical="top"/>
    </xf>
    <xf numFmtId="0" fontId="17" fillId="0" borderId="0" xfId="0" applyFont="1" applyAlignment="1">
      <alignment vertical="top"/>
    </xf>
    <xf numFmtId="10" fontId="0" fillId="0" borderId="5" xfId="0" applyNumberFormat="1" applyBorder="1" applyAlignment="1">
      <alignment horizontal="center" vertical="center"/>
    </xf>
    <xf numFmtId="0" fontId="18" fillId="0" borderId="0" xfId="1" applyFont="1" applyAlignment="1">
      <alignment horizontal="center" vertical="center"/>
    </xf>
    <xf numFmtId="0" fontId="19" fillId="0" borderId="23" xfId="1" applyFont="1" applyBorder="1" applyAlignment="1">
      <alignment horizontal="center" vertical="center"/>
    </xf>
    <xf numFmtId="49" fontId="20" fillId="0" borderId="24" xfId="1" applyNumberFormat="1" applyFont="1" applyBorder="1" applyAlignment="1" applyProtection="1">
      <alignment horizontal="center"/>
      <protection locked="0"/>
    </xf>
    <xf numFmtId="2" fontId="20" fillId="0" borderId="24" xfId="1" applyNumberFormat="1" applyFont="1" applyBorder="1" applyAlignment="1">
      <alignment horizontal="center"/>
    </xf>
    <xf numFmtId="2" fontId="20" fillId="0" borderId="25" xfId="1" applyNumberFormat="1" applyFont="1" applyBorder="1" applyAlignment="1">
      <alignment horizontal="center"/>
    </xf>
    <xf numFmtId="2" fontId="20" fillId="0" borderId="26" xfId="1" applyNumberFormat="1" applyFont="1" applyBorder="1" applyAlignment="1">
      <alignment horizontal="center"/>
    </xf>
    <xf numFmtId="2" fontId="20" fillId="0" borderId="0" xfId="1" applyNumberFormat="1" applyFont="1" applyBorder="1" applyAlignment="1">
      <alignment horizontal="center"/>
    </xf>
    <xf numFmtId="2" fontId="20" fillId="0" borderId="27" xfId="1" applyNumberFormat="1" applyFont="1" applyBorder="1" applyAlignment="1">
      <alignment horizontal="center"/>
    </xf>
    <xf numFmtId="49" fontId="20" fillId="0" borderId="28" xfId="1" applyNumberFormat="1" applyFont="1" applyBorder="1" applyAlignment="1" applyProtection="1">
      <alignment horizontal="center"/>
      <protection locked="0"/>
    </xf>
    <xf numFmtId="2" fontId="20" fillId="0" borderId="28" xfId="1" applyNumberFormat="1" applyFont="1" applyBorder="1" applyAlignment="1">
      <alignment horizontal="center"/>
    </xf>
    <xf numFmtId="2" fontId="20" fillId="0" borderId="29" xfId="1" applyNumberFormat="1" applyFont="1" applyBorder="1" applyAlignment="1">
      <alignment horizontal="center"/>
    </xf>
    <xf numFmtId="2" fontId="20" fillId="0" borderId="30" xfId="1" applyNumberFormat="1" applyFont="1" applyBorder="1" applyAlignment="1">
      <alignment horizontal="center"/>
    </xf>
    <xf numFmtId="0" fontId="18" fillId="0" borderId="0" xfId="1" applyFont="1" applyBorder="1" applyAlignment="1">
      <alignment horizontal="center" vertical="center"/>
    </xf>
    <xf numFmtId="49" fontId="20" fillId="0" borderId="31" xfId="1" applyNumberFormat="1" applyFont="1" applyBorder="1" applyAlignment="1" applyProtection="1">
      <alignment horizontal="center"/>
      <protection locked="0"/>
    </xf>
    <xf numFmtId="2" fontId="20" fillId="0" borderId="31" xfId="1" applyNumberFormat="1" applyFont="1" applyBorder="1" applyAlignment="1">
      <alignment horizontal="center"/>
    </xf>
    <xf numFmtId="2" fontId="20" fillId="0" borderId="32" xfId="1" applyNumberFormat="1" applyFont="1" applyBorder="1" applyAlignment="1">
      <alignment horizontal="center"/>
    </xf>
    <xf numFmtId="2" fontId="20" fillId="0" borderId="33" xfId="1" applyNumberFormat="1" applyFont="1" applyBorder="1" applyAlignment="1">
      <alignment horizontal="center"/>
    </xf>
    <xf numFmtId="2" fontId="20" fillId="0" borderId="34" xfId="1" applyNumberFormat="1" applyFont="1" applyBorder="1" applyAlignment="1">
      <alignment horizontal="center"/>
    </xf>
    <xf numFmtId="2" fontId="20" fillId="0" borderId="35" xfId="1" applyNumberFormat="1" applyFont="1" applyBorder="1" applyAlignment="1">
      <alignment horizontal="center"/>
    </xf>
    <xf numFmtId="0" fontId="20" fillId="0" borderId="29" xfId="1" applyFont="1" applyBorder="1"/>
    <xf numFmtId="49" fontId="20" fillId="5" borderId="36" xfId="1" applyNumberFormat="1" applyFont="1" applyFill="1" applyBorder="1" applyAlignment="1" applyProtection="1">
      <alignment horizontal="center"/>
      <protection locked="0"/>
    </xf>
    <xf numFmtId="2" fontId="20" fillId="5" borderId="37" xfId="1" applyNumberFormat="1" applyFont="1" applyFill="1" applyBorder="1" applyAlignment="1">
      <alignment horizontal="center"/>
    </xf>
    <xf numFmtId="0" fontId="18" fillId="3" borderId="37" xfId="1" applyFont="1" applyFill="1" applyBorder="1" applyAlignment="1">
      <alignment horizontal="center" vertical="center"/>
    </xf>
    <xf numFmtId="2" fontId="20" fillId="6" borderId="2" xfId="1" applyNumberFormat="1" applyFont="1" applyFill="1" applyBorder="1" applyAlignment="1">
      <alignment horizontal="center" vertical="center"/>
    </xf>
    <xf numFmtId="0" fontId="18" fillId="0" borderId="38" xfId="1" applyFont="1" applyBorder="1" applyAlignment="1">
      <alignment horizontal="center" vertical="center"/>
    </xf>
    <xf numFmtId="0" fontId="20" fillId="0" borderId="0" xfId="1" applyFont="1"/>
    <xf numFmtId="0" fontId="18" fillId="0" borderId="39" xfId="1" applyFont="1" applyBorder="1" applyAlignment="1">
      <alignment horizontal="center" vertical="center"/>
    </xf>
    <xf numFmtId="0" fontId="18" fillId="0" borderId="40" xfId="1" applyFont="1" applyBorder="1" applyAlignment="1">
      <alignment horizontal="center" vertical="center"/>
    </xf>
    <xf numFmtId="2" fontId="20" fillId="0" borderId="41" xfId="1" applyNumberFormat="1" applyFont="1" applyBorder="1" applyAlignment="1">
      <alignment horizontal="center"/>
    </xf>
    <xf numFmtId="2" fontId="18" fillId="0" borderId="0" xfId="1" applyNumberFormat="1" applyFont="1" applyAlignment="1">
      <alignment horizontal="center" vertical="center"/>
    </xf>
    <xf numFmtId="0" fontId="20" fillId="0" borderId="39" xfId="1" applyFont="1" applyBorder="1" applyAlignment="1">
      <alignment horizontal="center" vertical="center"/>
    </xf>
    <xf numFmtId="0" fontId="18" fillId="0" borderId="42" xfId="1" applyFont="1" applyBorder="1" applyAlignment="1">
      <alignment horizontal="center" vertical="center"/>
    </xf>
    <xf numFmtId="0" fontId="11" fillId="0" borderId="0" xfId="2"/>
    <xf numFmtId="0" fontId="11" fillId="0" borderId="0" xfId="2" applyAlignment="1"/>
    <xf numFmtId="0" fontId="11" fillId="0" borderId="0" xfId="2" applyAlignment="1">
      <alignment horizontal="left"/>
    </xf>
    <xf numFmtId="0" fontId="19" fillId="0" borderId="43" xfId="1" applyFont="1" applyBorder="1" applyAlignment="1">
      <alignment horizontal="center" vertical="center"/>
    </xf>
    <xf numFmtId="2" fontId="20" fillId="0" borderId="39" xfId="1" applyNumberFormat="1" applyFont="1" applyBorder="1" applyAlignment="1">
      <alignment horizontal="center" vertical="center"/>
    </xf>
    <xf numFmtId="0" fontId="12" fillId="0" borderId="0" xfId="2" applyFont="1" applyAlignment="1"/>
    <xf numFmtId="0" fontId="20" fillId="0" borderId="0" xfId="1" applyFont="1" applyAlignment="1">
      <alignment horizontal="center" vertical="center"/>
    </xf>
    <xf numFmtId="0" fontId="21" fillId="0" borderId="47" xfId="0" applyFont="1" applyBorder="1" applyAlignment="1">
      <alignment horizontal="center" vertical="center" wrapText="1"/>
    </xf>
    <xf numFmtId="0" fontId="21" fillId="0" borderId="48" xfId="0" applyFont="1" applyBorder="1" applyAlignment="1">
      <alignment horizontal="center" vertical="center" wrapText="1"/>
    </xf>
    <xf numFmtId="0" fontId="21" fillId="0" borderId="49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/>
    </xf>
    <xf numFmtId="0" fontId="22" fillId="0" borderId="48" xfId="0" applyFont="1" applyBorder="1" applyAlignment="1">
      <alignment horizontal="center" vertical="center"/>
    </xf>
    <xf numFmtId="0" fontId="22" fillId="0" borderId="49" xfId="0" applyFont="1" applyBorder="1" applyAlignment="1">
      <alignment horizontal="center" vertical="center"/>
    </xf>
    <xf numFmtId="2" fontId="15" fillId="0" borderId="18" xfId="0" applyNumberFormat="1" applyFont="1" applyBorder="1" applyAlignment="1">
      <alignment horizontal="center" vertical="center" wrapText="1"/>
    </xf>
    <xf numFmtId="2" fontId="15" fillId="0" borderId="44" xfId="0" quotePrefix="1" applyNumberFormat="1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/>
    </xf>
    <xf numFmtId="0" fontId="22" fillId="0" borderId="51" xfId="0" applyFont="1" applyBorder="1" applyAlignment="1">
      <alignment horizontal="center" vertical="center"/>
    </xf>
    <xf numFmtId="0" fontId="22" fillId="0" borderId="52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4" xfId="0" quotePrefix="1" applyFont="1" applyBorder="1" applyAlignment="1">
      <alignment horizontal="center" vertical="center" wrapText="1"/>
    </xf>
    <xf numFmtId="0" fontId="15" fillId="0" borderId="1" xfId="0" quotePrefix="1" applyFont="1" applyBorder="1" applyAlignment="1">
      <alignment horizontal="center" vertical="center" wrapText="1"/>
    </xf>
    <xf numFmtId="0" fontId="15" fillId="0" borderId="18" xfId="0" quotePrefix="1" applyFont="1" applyBorder="1" applyAlignment="1">
      <alignment horizontal="center" vertical="center" wrapText="1"/>
    </xf>
    <xf numFmtId="0" fontId="15" fillId="0" borderId="44" xfId="0" quotePrefix="1" applyFont="1" applyBorder="1" applyAlignment="1">
      <alignment horizontal="center" vertical="center" wrapText="1"/>
    </xf>
    <xf numFmtId="0" fontId="15" fillId="0" borderId="45" xfId="0" quotePrefix="1" applyFont="1" applyBorder="1" applyAlignment="1">
      <alignment horizontal="center" vertical="center" wrapText="1"/>
    </xf>
    <xf numFmtId="0" fontId="15" fillId="0" borderId="46" xfId="0" quotePrefix="1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21" fillId="0" borderId="48" xfId="0" applyFont="1" applyBorder="1" applyAlignment="1">
      <alignment horizontal="center" vertical="center"/>
    </xf>
    <xf numFmtId="0" fontId="21" fillId="0" borderId="49" xfId="0" applyFont="1" applyBorder="1" applyAlignment="1">
      <alignment horizontal="center" vertical="center"/>
    </xf>
    <xf numFmtId="178" fontId="15" fillId="0" borderId="59" xfId="0" applyNumberFormat="1" applyFont="1" applyBorder="1" applyAlignment="1">
      <alignment horizontal="center" vertical="center" wrapText="1"/>
    </xf>
    <xf numFmtId="178" fontId="15" fillId="0" borderId="60" xfId="0" quotePrefix="1" applyNumberFormat="1" applyFont="1" applyBorder="1" applyAlignment="1">
      <alignment horizontal="center" vertical="center" wrapText="1"/>
    </xf>
    <xf numFmtId="178" fontId="15" fillId="0" borderId="54" xfId="0" applyNumberFormat="1" applyFont="1" applyBorder="1" applyAlignment="1">
      <alignment horizontal="center" vertical="center" wrapText="1"/>
    </xf>
    <xf numFmtId="178" fontId="15" fillId="0" borderId="55" xfId="0" quotePrefix="1" applyNumberFormat="1" applyFont="1" applyBorder="1" applyAlignment="1">
      <alignment horizontal="center" vertical="center" wrapText="1"/>
    </xf>
    <xf numFmtId="178" fontId="15" fillId="0" borderId="58" xfId="0" applyNumberFormat="1" applyFont="1" applyBorder="1" applyAlignment="1">
      <alignment horizontal="center" vertical="center" wrapText="1"/>
    </xf>
    <xf numFmtId="178" fontId="15" fillId="0" borderId="43" xfId="0" applyNumberFormat="1" applyFont="1" applyBorder="1" applyAlignment="1">
      <alignment horizontal="center" vertical="center" wrapText="1"/>
    </xf>
    <xf numFmtId="178" fontId="15" fillId="0" borderId="56" xfId="0" applyNumberFormat="1" applyFont="1" applyBorder="1" applyAlignment="1">
      <alignment horizontal="center" vertical="center" wrapText="1"/>
    </xf>
    <xf numFmtId="178" fontId="15" fillId="0" borderId="57" xfId="0" quotePrefix="1" applyNumberFormat="1" applyFont="1" applyBorder="1" applyAlignment="1">
      <alignment horizontal="center" vertical="center" wrapText="1"/>
    </xf>
    <xf numFmtId="0" fontId="15" fillId="0" borderId="62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21" fillId="0" borderId="61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8" fillId="0" borderId="69" xfId="1" applyFont="1" applyBorder="1" applyAlignment="1">
      <alignment horizontal="center" vertical="center" wrapText="1"/>
    </xf>
    <xf numFmtId="0" fontId="18" fillId="0" borderId="43" xfId="1" applyFont="1" applyBorder="1" applyAlignment="1">
      <alignment horizontal="center" vertical="center"/>
    </xf>
    <xf numFmtId="0" fontId="18" fillId="0" borderId="70" xfId="1" applyFont="1" applyBorder="1" applyAlignment="1">
      <alignment horizontal="center" vertical="center" wrapText="1"/>
    </xf>
    <xf numFmtId="0" fontId="18" fillId="0" borderId="22" xfId="1" applyFont="1" applyBorder="1" applyAlignment="1">
      <alignment horizontal="center" vertical="center"/>
    </xf>
    <xf numFmtId="0" fontId="18" fillId="0" borderId="71" xfId="1" applyFont="1" applyBorder="1" applyAlignment="1">
      <alignment horizontal="center" vertical="center" wrapText="1"/>
    </xf>
    <xf numFmtId="0" fontId="18" fillId="0" borderId="21" xfId="1" applyFont="1" applyBorder="1" applyAlignment="1">
      <alignment horizontal="center" vertical="center"/>
    </xf>
    <xf numFmtId="0" fontId="18" fillId="0" borderId="58" xfId="1" applyFont="1" applyBorder="1" applyAlignment="1">
      <alignment horizontal="center" vertical="center" wrapText="1"/>
    </xf>
    <xf numFmtId="0" fontId="23" fillId="0" borderId="47" xfId="1" applyFont="1" applyBorder="1" applyAlignment="1">
      <alignment horizontal="center" vertical="center" wrapText="1"/>
    </xf>
    <xf numFmtId="0" fontId="23" fillId="0" borderId="48" xfId="1" applyFont="1" applyBorder="1" applyAlignment="1">
      <alignment horizontal="center" vertical="center"/>
    </xf>
    <xf numFmtId="0" fontId="23" fillId="0" borderId="49" xfId="1" applyFont="1" applyBorder="1" applyAlignment="1">
      <alignment horizontal="center" vertical="center"/>
    </xf>
    <xf numFmtId="0" fontId="19" fillId="0" borderId="58" xfId="1" applyFont="1" applyBorder="1" applyAlignment="1">
      <alignment horizontal="center" vertical="center" wrapText="1"/>
    </xf>
    <xf numFmtId="0" fontId="19" fillId="0" borderId="23" xfId="1" applyFont="1" applyBorder="1" applyAlignment="1">
      <alignment horizontal="center" vertical="center"/>
    </xf>
    <xf numFmtId="0" fontId="19" fillId="0" borderId="43" xfId="1" applyFont="1" applyBorder="1" applyAlignment="1">
      <alignment horizontal="center" vertical="center"/>
    </xf>
    <xf numFmtId="0" fontId="19" fillId="0" borderId="62" xfId="1" applyFont="1" applyBorder="1" applyAlignment="1">
      <alignment horizontal="center" vertical="center" wrapText="1"/>
    </xf>
    <xf numFmtId="0" fontId="19" fillId="0" borderId="61" xfId="1" applyFont="1" applyBorder="1" applyAlignment="1">
      <alignment horizontal="center" vertical="center" wrapText="1"/>
    </xf>
    <xf numFmtId="0" fontId="19" fillId="0" borderId="63" xfId="1" applyFont="1" applyBorder="1" applyAlignment="1">
      <alignment horizontal="center" vertical="center" wrapText="1"/>
    </xf>
    <xf numFmtId="0" fontId="19" fillId="0" borderId="62" xfId="1" applyFont="1" applyBorder="1" applyAlignment="1">
      <alignment horizontal="center" vertical="center"/>
    </xf>
    <xf numFmtId="0" fontId="19" fillId="0" borderId="64" xfId="1" applyFont="1" applyBorder="1" applyAlignment="1">
      <alignment horizontal="center" vertical="center"/>
    </xf>
    <xf numFmtId="0" fontId="19" fillId="0" borderId="65" xfId="1" applyFont="1" applyBorder="1" applyAlignment="1">
      <alignment horizontal="center" vertical="center"/>
    </xf>
    <xf numFmtId="0" fontId="19" fillId="0" borderId="66" xfId="1" applyFont="1" applyBorder="1" applyAlignment="1">
      <alignment horizontal="center" vertical="center"/>
    </xf>
    <xf numFmtId="0" fontId="19" fillId="0" borderId="67" xfId="1" applyFont="1" applyBorder="1" applyAlignment="1">
      <alignment horizontal="center" vertical="center" wrapText="1"/>
    </xf>
    <xf numFmtId="0" fontId="19" fillId="0" borderId="65" xfId="1" applyFont="1" applyBorder="1" applyAlignment="1">
      <alignment horizontal="center" vertical="center" wrapText="1"/>
    </xf>
    <xf numFmtId="0" fontId="19" fillId="0" borderId="68" xfId="1" applyFont="1" applyBorder="1" applyAlignment="1">
      <alignment horizontal="center" vertical="center" wrapText="1"/>
    </xf>
    <xf numFmtId="0" fontId="19" fillId="0" borderId="67" xfId="1" applyFont="1" applyBorder="1" applyAlignment="1">
      <alignment horizontal="center" vertical="center"/>
    </xf>
    <xf numFmtId="0" fontId="19" fillId="0" borderId="0" xfId="1" applyFont="1" applyBorder="1" applyAlignment="1">
      <alignment horizontal="center" vertical="center"/>
    </xf>
    <xf numFmtId="0" fontId="19" fillId="0" borderId="23" xfId="1" applyFont="1" applyBorder="1" applyAlignment="1">
      <alignment horizontal="center" vertical="center" wrapText="1"/>
    </xf>
    <xf numFmtId="0" fontId="12" fillId="0" borderId="0" xfId="2" applyFont="1" applyAlignment="1">
      <alignment horizontal="left"/>
    </xf>
    <xf numFmtId="0" fontId="23" fillId="0" borderId="47" xfId="2" applyFont="1" applyBorder="1" applyAlignment="1">
      <alignment horizontal="center" vertical="center" wrapText="1"/>
    </xf>
    <xf numFmtId="0" fontId="23" fillId="0" borderId="48" xfId="2" applyFont="1" applyBorder="1" applyAlignment="1">
      <alignment horizontal="center" vertical="center"/>
    </xf>
    <xf numFmtId="0" fontId="23" fillId="0" borderId="49" xfId="2" applyFont="1" applyBorder="1" applyAlignment="1">
      <alignment horizontal="center" vertical="center"/>
    </xf>
    <xf numFmtId="2" fontId="0" fillId="7" borderId="2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178" fontId="0" fillId="7" borderId="0" xfId="0" applyNumberFormat="1" applyFill="1" applyAlignment="1">
      <alignment horizontal="center" vertical="center"/>
    </xf>
  </cellXfs>
  <cellStyles count="4">
    <cellStyle name="Normale" xfId="0" builtinId="0"/>
    <cellStyle name="Normale 2" xfId="1"/>
    <cellStyle name="Normale 2 2" xfId="2"/>
    <cellStyle name="Percentuale" xfId="3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7" Type="http://schemas.openxmlformats.org/officeDocument/2006/relationships/image" Target="../media/image13.png"/><Relationship Id="rId2" Type="http://schemas.openxmlformats.org/officeDocument/2006/relationships/image" Target="../media/image8.emf"/><Relationship Id="rId1" Type="http://schemas.openxmlformats.org/officeDocument/2006/relationships/image" Target="../media/image7.emf"/><Relationship Id="rId6" Type="http://schemas.openxmlformats.org/officeDocument/2006/relationships/image" Target="../media/image12.png"/><Relationship Id="rId5" Type="http://schemas.openxmlformats.org/officeDocument/2006/relationships/image" Target="../media/image11.emf"/><Relationship Id="rId4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139700</xdr:colOff>
      <xdr:row>28</xdr:row>
      <xdr:rowOff>127000</xdr:rowOff>
    </xdr:from>
    <xdr:to>
      <xdr:col>2</xdr:col>
      <xdr:colOff>787400</xdr:colOff>
      <xdr:row>30</xdr:row>
      <xdr:rowOff>139700</xdr:rowOff>
    </xdr:to>
    <xdr:pic>
      <xdr:nvPicPr>
        <xdr:cNvPr id="1074" name="Picture 2">
          <a:extLst>
            <a:ext uri="{FF2B5EF4-FFF2-40B4-BE49-F238E27FC236}">
              <a16:creationId xmlns:a16="http://schemas.microsoft.com/office/drawing/2014/main" id="{66C7874D-9E9C-AB4B-A5A0-A14B2E6B2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00" y="3911600"/>
          <a:ext cx="2311400" cy="393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31</xdr:row>
      <xdr:rowOff>50800</xdr:rowOff>
    </xdr:from>
    <xdr:to>
      <xdr:col>2</xdr:col>
      <xdr:colOff>901700</xdr:colOff>
      <xdr:row>33</xdr:row>
      <xdr:rowOff>101600</xdr:rowOff>
    </xdr:to>
    <xdr:pic>
      <xdr:nvPicPr>
        <xdr:cNvPr id="1075" name="Picture 4">
          <a:extLst>
            <a:ext uri="{FF2B5EF4-FFF2-40B4-BE49-F238E27FC236}">
              <a16:creationId xmlns:a16="http://schemas.microsoft.com/office/drawing/2014/main" id="{E928CEBA-1188-3E4E-B1C7-4757022F1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4406900"/>
          <a:ext cx="2451100" cy="431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25400</xdr:colOff>
      <xdr:row>29</xdr:row>
      <xdr:rowOff>12700</xdr:rowOff>
    </xdr:from>
    <xdr:to>
      <xdr:col>5</xdr:col>
      <xdr:colOff>0</xdr:colOff>
      <xdr:row>30</xdr:row>
      <xdr:rowOff>12700</xdr:rowOff>
    </xdr:to>
    <xdr:pic>
      <xdr:nvPicPr>
        <xdr:cNvPr id="1076" name="Picture 5">
          <a:extLst>
            <a:ext uri="{FF2B5EF4-FFF2-40B4-BE49-F238E27FC236}">
              <a16:creationId xmlns:a16="http://schemas.microsoft.com/office/drawing/2014/main" id="{AD4DFF08-EEF6-C141-913C-38C448F45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987800"/>
          <a:ext cx="9144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38100</xdr:colOff>
      <xdr:row>30</xdr:row>
      <xdr:rowOff>127000</xdr:rowOff>
    </xdr:from>
    <xdr:to>
      <xdr:col>5</xdr:col>
      <xdr:colOff>0</xdr:colOff>
      <xdr:row>32</xdr:row>
      <xdr:rowOff>63500</xdr:rowOff>
    </xdr:to>
    <xdr:pic>
      <xdr:nvPicPr>
        <xdr:cNvPr id="1077" name="Picture 6">
          <a:extLst>
            <a:ext uri="{FF2B5EF4-FFF2-40B4-BE49-F238E27FC236}">
              <a16:creationId xmlns:a16="http://schemas.microsoft.com/office/drawing/2014/main" id="{A9BFB979-3787-2540-B92A-480C2FF4D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0300" y="4292600"/>
          <a:ext cx="9017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38100</xdr:colOff>
      <xdr:row>33</xdr:row>
      <xdr:rowOff>38100</xdr:rowOff>
    </xdr:from>
    <xdr:to>
      <xdr:col>5</xdr:col>
      <xdr:colOff>38100</xdr:colOff>
      <xdr:row>34</xdr:row>
      <xdr:rowOff>50800</xdr:rowOff>
    </xdr:to>
    <xdr:pic>
      <xdr:nvPicPr>
        <xdr:cNvPr id="1078" name="Picture 7">
          <a:extLst>
            <a:ext uri="{FF2B5EF4-FFF2-40B4-BE49-F238E27FC236}">
              <a16:creationId xmlns:a16="http://schemas.microsoft.com/office/drawing/2014/main" id="{2EBBE074-1351-3642-921B-C80831E2B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0300" y="4775200"/>
          <a:ext cx="939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165100</xdr:colOff>
      <xdr:row>29</xdr:row>
      <xdr:rowOff>127000</xdr:rowOff>
    </xdr:from>
    <xdr:to>
      <xdr:col>6</xdr:col>
      <xdr:colOff>571500</xdr:colOff>
      <xdr:row>31</xdr:row>
      <xdr:rowOff>88900</xdr:rowOff>
    </xdr:to>
    <xdr:pic>
      <xdr:nvPicPr>
        <xdr:cNvPr id="1079" name="Picture 13">
          <a:extLst>
            <a:ext uri="{FF2B5EF4-FFF2-40B4-BE49-F238E27FC236}">
              <a16:creationId xmlns:a16="http://schemas.microsoft.com/office/drawing/2014/main" id="{46B01E6C-68E7-5242-854E-CEDC70BDC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7200" y="4102100"/>
          <a:ext cx="4064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139700</xdr:colOff>
      <xdr:row>34</xdr:row>
      <xdr:rowOff>127000</xdr:rowOff>
    </xdr:from>
    <xdr:to>
      <xdr:col>2</xdr:col>
      <xdr:colOff>787400</xdr:colOff>
      <xdr:row>36</xdr:row>
      <xdr:rowOff>139700</xdr:rowOff>
    </xdr:to>
    <xdr:pic>
      <xdr:nvPicPr>
        <xdr:cNvPr id="5127" name="Picture 2">
          <a:extLst>
            <a:ext uri="{FF2B5EF4-FFF2-40B4-BE49-F238E27FC236}">
              <a16:creationId xmlns:a16="http://schemas.microsoft.com/office/drawing/2014/main" id="{CAA1FDC0-5F08-6848-8F95-E0CCFAE63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00" y="4927600"/>
          <a:ext cx="2311400" cy="393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37</xdr:row>
      <xdr:rowOff>50800</xdr:rowOff>
    </xdr:from>
    <xdr:to>
      <xdr:col>2</xdr:col>
      <xdr:colOff>901700</xdr:colOff>
      <xdr:row>39</xdr:row>
      <xdr:rowOff>101600</xdr:rowOff>
    </xdr:to>
    <xdr:pic>
      <xdr:nvPicPr>
        <xdr:cNvPr id="5128" name="Picture 4">
          <a:extLst>
            <a:ext uri="{FF2B5EF4-FFF2-40B4-BE49-F238E27FC236}">
              <a16:creationId xmlns:a16="http://schemas.microsoft.com/office/drawing/2014/main" id="{DD943476-28F3-C84F-AF0F-E55D1A685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5422900"/>
          <a:ext cx="2451100" cy="431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25400</xdr:colOff>
      <xdr:row>35</xdr:row>
      <xdr:rowOff>12700</xdr:rowOff>
    </xdr:from>
    <xdr:to>
      <xdr:col>5</xdr:col>
      <xdr:colOff>0</xdr:colOff>
      <xdr:row>36</xdr:row>
      <xdr:rowOff>12700</xdr:rowOff>
    </xdr:to>
    <xdr:pic>
      <xdr:nvPicPr>
        <xdr:cNvPr id="5129" name="Picture 5">
          <a:extLst>
            <a:ext uri="{FF2B5EF4-FFF2-40B4-BE49-F238E27FC236}">
              <a16:creationId xmlns:a16="http://schemas.microsoft.com/office/drawing/2014/main" id="{E9E62C14-A2DD-BF4A-A4D2-392FCE7CC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003800"/>
          <a:ext cx="9144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38100</xdr:colOff>
      <xdr:row>36</xdr:row>
      <xdr:rowOff>127000</xdr:rowOff>
    </xdr:from>
    <xdr:to>
      <xdr:col>5</xdr:col>
      <xdr:colOff>0</xdr:colOff>
      <xdr:row>38</xdr:row>
      <xdr:rowOff>63500</xdr:rowOff>
    </xdr:to>
    <xdr:pic>
      <xdr:nvPicPr>
        <xdr:cNvPr id="5130" name="Picture 6">
          <a:extLst>
            <a:ext uri="{FF2B5EF4-FFF2-40B4-BE49-F238E27FC236}">
              <a16:creationId xmlns:a16="http://schemas.microsoft.com/office/drawing/2014/main" id="{AD7399B2-10F4-DE48-BEE0-A4685617B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0300" y="5308600"/>
          <a:ext cx="9017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38100</xdr:colOff>
      <xdr:row>39</xdr:row>
      <xdr:rowOff>38100</xdr:rowOff>
    </xdr:from>
    <xdr:to>
      <xdr:col>5</xdr:col>
      <xdr:colOff>38100</xdr:colOff>
      <xdr:row>40</xdr:row>
      <xdr:rowOff>50800</xdr:rowOff>
    </xdr:to>
    <xdr:pic>
      <xdr:nvPicPr>
        <xdr:cNvPr id="5131" name="Picture 7">
          <a:extLst>
            <a:ext uri="{FF2B5EF4-FFF2-40B4-BE49-F238E27FC236}">
              <a16:creationId xmlns:a16="http://schemas.microsoft.com/office/drawing/2014/main" id="{32C9D51E-A2EA-6C43-A8CA-777AB7C76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0300" y="5791200"/>
          <a:ext cx="939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165100</xdr:colOff>
      <xdr:row>35</xdr:row>
      <xdr:rowOff>127000</xdr:rowOff>
    </xdr:from>
    <xdr:to>
      <xdr:col>6</xdr:col>
      <xdr:colOff>571500</xdr:colOff>
      <xdr:row>37</xdr:row>
      <xdr:rowOff>88900</xdr:rowOff>
    </xdr:to>
    <xdr:pic>
      <xdr:nvPicPr>
        <xdr:cNvPr id="5132" name="Picture 13">
          <a:extLst>
            <a:ext uri="{FF2B5EF4-FFF2-40B4-BE49-F238E27FC236}">
              <a16:creationId xmlns:a16="http://schemas.microsoft.com/office/drawing/2014/main" id="{C3DBCFD2-99F1-074B-9DA7-6B25CB81B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7200" y="5118100"/>
          <a:ext cx="4064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139700</xdr:colOff>
      <xdr:row>43</xdr:row>
      <xdr:rowOff>127000</xdr:rowOff>
    </xdr:from>
    <xdr:to>
      <xdr:col>2</xdr:col>
      <xdr:colOff>787400</xdr:colOff>
      <xdr:row>45</xdr:row>
      <xdr:rowOff>139700</xdr:rowOff>
    </xdr:to>
    <xdr:pic>
      <xdr:nvPicPr>
        <xdr:cNvPr id="6145" name="Picture 2">
          <a:extLst>
            <a:ext uri="{FF2B5EF4-FFF2-40B4-BE49-F238E27FC236}">
              <a16:creationId xmlns:a16="http://schemas.microsoft.com/office/drawing/2014/main" id="{6611B545-C949-4049-A25B-F3666E090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00" y="6019800"/>
          <a:ext cx="2311400" cy="393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46</xdr:row>
      <xdr:rowOff>50800</xdr:rowOff>
    </xdr:from>
    <xdr:to>
      <xdr:col>2</xdr:col>
      <xdr:colOff>901700</xdr:colOff>
      <xdr:row>48</xdr:row>
      <xdr:rowOff>101600</xdr:rowOff>
    </xdr:to>
    <xdr:pic>
      <xdr:nvPicPr>
        <xdr:cNvPr id="6146" name="Picture 4">
          <a:extLst>
            <a:ext uri="{FF2B5EF4-FFF2-40B4-BE49-F238E27FC236}">
              <a16:creationId xmlns:a16="http://schemas.microsoft.com/office/drawing/2014/main" id="{33B4F4AF-CA54-B74B-929E-94C549A0F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6515100"/>
          <a:ext cx="2451100" cy="431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25400</xdr:colOff>
      <xdr:row>44</xdr:row>
      <xdr:rowOff>12700</xdr:rowOff>
    </xdr:from>
    <xdr:to>
      <xdr:col>5</xdr:col>
      <xdr:colOff>0</xdr:colOff>
      <xdr:row>45</xdr:row>
      <xdr:rowOff>12700</xdr:rowOff>
    </xdr:to>
    <xdr:pic>
      <xdr:nvPicPr>
        <xdr:cNvPr id="6147" name="Picture 5">
          <a:extLst>
            <a:ext uri="{FF2B5EF4-FFF2-40B4-BE49-F238E27FC236}">
              <a16:creationId xmlns:a16="http://schemas.microsoft.com/office/drawing/2014/main" id="{382FBE46-E6E6-4A47-8BB2-43B39FD7E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096000"/>
          <a:ext cx="9144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38100</xdr:colOff>
      <xdr:row>45</xdr:row>
      <xdr:rowOff>127000</xdr:rowOff>
    </xdr:from>
    <xdr:to>
      <xdr:col>5</xdr:col>
      <xdr:colOff>0</xdr:colOff>
      <xdr:row>47</xdr:row>
      <xdr:rowOff>63500</xdr:rowOff>
    </xdr:to>
    <xdr:pic>
      <xdr:nvPicPr>
        <xdr:cNvPr id="6148" name="Picture 6">
          <a:extLst>
            <a:ext uri="{FF2B5EF4-FFF2-40B4-BE49-F238E27FC236}">
              <a16:creationId xmlns:a16="http://schemas.microsoft.com/office/drawing/2014/main" id="{B7EDAEDF-D7FB-CB47-BA70-92D839C72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0300" y="6400800"/>
          <a:ext cx="901700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38100</xdr:colOff>
      <xdr:row>48</xdr:row>
      <xdr:rowOff>38100</xdr:rowOff>
    </xdr:from>
    <xdr:to>
      <xdr:col>5</xdr:col>
      <xdr:colOff>38100</xdr:colOff>
      <xdr:row>49</xdr:row>
      <xdr:rowOff>50800</xdr:rowOff>
    </xdr:to>
    <xdr:pic>
      <xdr:nvPicPr>
        <xdr:cNvPr id="6149" name="Picture 7">
          <a:extLst>
            <a:ext uri="{FF2B5EF4-FFF2-40B4-BE49-F238E27FC236}">
              <a16:creationId xmlns:a16="http://schemas.microsoft.com/office/drawing/2014/main" id="{5BFC5872-4D28-2E4A-9B58-57CD638CC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0300" y="6883400"/>
          <a:ext cx="939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165100</xdr:colOff>
      <xdr:row>44</xdr:row>
      <xdr:rowOff>127000</xdr:rowOff>
    </xdr:from>
    <xdr:to>
      <xdr:col>6</xdr:col>
      <xdr:colOff>571500</xdr:colOff>
      <xdr:row>46</xdr:row>
      <xdr:rowOff>88900</xdr:rowOff>
    </xdr:to>
    <xdr:pic>
      <xdr:nvPicPr>
        <xdr:cNvPr id="6150" name="Picture 13">
          <a:extLst>
            <a:ext uri="{FF2B5EF4-FFF2-40B4-BE49-F238E27FC236}">
              <a16:creationId xmlns:a16="http://schemas.microsoft.com/office/drawing/2014/main" id="{100D5E2B-06CD-854E-93C5-0E0F13009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7200" y="6210300"/>
          <a:ext cx="4064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4</xdr:row>
      <xdr:rowOff>38100</xdr:rowOff>
    </xdr:from>
    <xdr:to>
      <xdr:col>7</xdr:col>
      <xdr:colOff>101600</xdr:colOff>
      <xdr:row>4</xdr:row>
      <xdr:rowOff>1841500</xdr:rowOff>
    </xdr:to>
    <xdr:pic>
      <xdr:nvPicPr>
        <xdr:cNvPr id="3097" name="Picture 1">
          <a:extLst>
            <a:ext uri="{FF2B5EF4-FFF2-40B4-BE49-F238E27FC236}">
              <a16:creationId xmlns:a16="http://schemas.microsoft.com/office/drawing/2014/main" id="{721831C0-CEA0-6949-8B3B-46E869A35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91" b="3542"/>
        <a:stretch>
          <a:fillRect/>
        </a:stretch>
      </xdr:blipFill>
      <xdr:spPr bwMode="auto">
        <a:xfrm>
          <a:off x="190500" y="800100"/>
          <a:ext cx="4800600" cy="180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520700</xdr:colOff>
      <xdr:row>3</xdr:row>
      <xdr:rowOff>152400</xdr:rowOff>
    </xdr:from>
    <xdr:to>
      <xdr:col>14</xdr:col>
      <xdr:colOff>190500</xdr:colOff>
      <xdr:row>4</xdr:row>
      <xdr:rowOff>1930400</xdr:rowOff>
    </xdr:to>
    <xdr:pic>
      <xdr:nvPicPr>
        <xdr:cNvPr id="3098" name="Picture 2">
          <a:extLst>
            <a:ext uri="{FF2B5EF4-FFF2-40B4-BE49-F238E27FC236}">
              <a16:creationId xmlns:a16="http://schemas.microsoft.com/office/drawing/2014/main" id="{7DAEB621-B1E7-4142-994A-3BEBDCDFA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0200" y="749300"/>
          <a:ext cx="4673600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88900</xdr:colOff>
      <xdr:row>15</xdr:row>
      <xdr:rowOff>101600</xdr:rowOff>
    </xdr:from>
    <xdr:to>
      <xdr:col>12</xdr:col>
      <xdr:colOff>63500</xdr:colOff>
      <xdr:row>26</xdr:row>
      <xdr:rowOff>12700</xdr:rowOff>
    </xdr:to>
    <xdr:pic>
      <xdr:nvPicPr>
        <xdr:cNvPr id="3099" name="Picture 5">
          <a:extLst>
            <a:ext uri="{FF2B5EF4-FFF2-40B4-BE49-F238E27FC236}">
              <a16:creationId xmlns:a16="http://schemas.microsoft.com/office/drawing/2014/main" id="{E4701B9E-FDCB-9D4B-B648-57F14F34E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328" t="28516" r="12500" b="25391"/>
        <a:stretch>
          <a:fillRect/>
        </a:stretch>
      </xdr:blipFill>
      <xdr:spPr bwMode="auto">
        <a:xfrm>
          <a:off x="4279900" y="4597400"/>
          <a:ext cx="4279900" cy="172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15</xdr:row>
      <xdr:rowOff>63500</xdr:rowOff>
    </xdr:from>
    <xdr:to>
      <xdr:col>6</xdr:col>
      <xdr:colOff>50800</xdr:colOff>
      <xdr:row>25</xdr:row>
      <xdr:rowOff>101600</xdr:rowOff>
    </xdr:to>
    <xdr:pic>
      <xdr:nvPicPr>
        <xdr:cNvPr id="3100" name="Picture 6">
          <a:extLst>
            <a:ext uri="{FF2B5EF4-FFF2-40B4-BE49-F238E27FC236}">
              <a16:creationId xmlns:a16="http://schemas.microsoft.com/office/drawing/2014/main" id="{8990AFD6-F57D-0C43-A1EE-489B2AEAB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59300"/>
          <a:ext cx="4241800" cy="168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127000</xdr:colOff>
      <xdr:row>38</xdr:row>
      <xdr:rowOff>38100</xdr:rowOff>
    </xdr:from>
    <xdr:to>
      <xdr:col>6</xdr:col>
      <xdr:colOff>228600</xdr:colOff>
      <xdr:row>48</xdr:row>
      <xdr:rowOff>114300</xdr:rowOff>
    </xdr:to>
    <xdr:pic>
      <xdr:nvPicPr>
        <xdr:cNvPr id="3101" name="Picture 5">
          <a:extLst>
            <a:ext uri="{FF2B5EF4-FFF2-40B4-BE49-F238E27FC236}">
              <a16:creationId xmlns:a16="http://schemas.microsoft.com/office/drawing/2014/main" id="{610D6EC4-2BBE-F946-AE65-98B8C0A59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328" t="28516" r="12500" b="25391"/>
        <a:stretch>
          <a:fillRect/>
        </a:stretch>
      </xdr:blipFill>
      <xdr:spPr bwMode="auto">
        <a:xfrm>
          <a:off x="127000" y="8420100"/>
          <a:ext cx="4292600" cy="172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330200</xdr:colOff>
      <xdr:row>38</xdr:row>
      <xdr:rowOff>25400</xdr:rowOff>
    </xdr:from>
    <xdr:to>
      <xdr:col>13</xdr:col>
      <xdr:colOff>203200</xdr:colOff>
      <xdr:row>49</xdr:row>
      <xdr:rowOff>76200</xdr:rowOff>
    </xdr:to>
    <xdr:pic>
      <xdr:nvPicPr>
        <xdr:cNvPr id="3102" name="Picture 7">
          <a:extLst>
            <a:ext uri="{FF2B5EF4-FFF2-40B4-BE49-F238E27FC236}">
              <a16:creationId xmlns:a16="http://schemas.microsoft.com/office/drawing/2014/main" id="{35321520-7191-C746-96A4-B59320CC1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1200" y="8407400"/>
          <a:ext cx="4876800" cy="186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50800</xdr:colOff>
      <xdr:row>62</xdr:row>
      <xdr:rowOff>114300</xdr:rowOff>
    </xdr:from>
    <xdr:to>
      <xdr:col>6</xdr:col>
      <xdr:colOff>292100</xdr:colOff>
      <xdr:row>73</xdr:row>
      <xdr:rowOff>114300</xdr:rowOff>
    </xdr:to>
    <xdr:pic>
      <xdr:nvPicPr>
        <xdr:cNvPr id="3103" name="Picture 20">
          <a:extLst>
            <a:ext uri="{FF2B5EF4-FFF2-40B4-BE49-F238E27FC236}">
              <a16:creationId xmlns:a16="http://schemas.microsoft.com/office/drawing/2014/main" id="{B79C2B17-2EFF-E24E-8E2A-8A1D5C104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32" t="35287" r="25195" b="30859"/>
        <a:stretch>
          <a:fillRect/>
        </a:stretch>
      </xdr:blipFill>
      <xdr:spPr bwMode="auto">
        <a:xfrm>
          <a:off x="50800" y="12573000"/>
          <a:ext cx="4432300" cy="1816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279400</xdr:colOff>
      <xdr:row>62</xdr:row>
      <xdr:rowOff>25400</xdr:rowOff>
    </xdr:from>
    <xdr:to>
      <xdr:col>13</xdr:col>
      <xdr:colOff>368300</xdr:colOff>
      <xdr:row>73</xdr:row>
      <xdr:rowOff>139700</xdr:rowOff>
    </xdr:to>
    <xdr:pic>
      <xdr:nvPicPr>
        <xdr:cNvPr id="3104" name="Picture 21">
          <a:extLst>
            <a:ext uri="{FF2B5EF4-FFF2-40B4-BE49-F238E27FC236}">
              <a16:creationId xmlns:a16="http://schemas.microsoft.com/office/drawing/2014/main" id="{C0D57716-F7AD-D94B-8B48-FAA367753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19" t="25000" r="15527" b="33464"/>
        <a:stretch>
          <a:fillRect/>
        </a:stretch>
      </xdr:blipFill>
      <xdr:spPr bwMode="auto">
        <a:xfrm>
          <a:off x="4470400" y="12484100"/>
          <a:ext cx="5092700" cy="193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0"/>
  <sheetViews>
    <sheetView zoomScale="120" zoomScaleNormal="120" workbookViewId="0">
      <selection activeCell="A2" sqref="A2"/>
    </sheetView>
  </sheetViews>
  <sheetFormatPr baseColWidth="10" defaultColWidth="9.1640625" defaultRowHeight="15"/>
  <cols>
    <col min="1" max="1" width="9.1640625" style="2"/>
    <col min="2" max="2" width="12.6640625" style="2" customWidth="1"/>
    <col min="3" max="3" width="13.33203125" style="2" customWidth="1"/>
    <col min="4" max="4" width="12.5" style="2" customWidth="1"/>
    <col min="5" max="5" width="12.33203125" style="2" customWidth="1"/>
    <col min="6" max="6" width="10.5" style="2" customWidth="1"/>
    <col min="7" max="7" width="11.83203125" style="2" customWidth="1"/>
    <col min="8" max="9" width="10.5" style="2" customWidth="1"/>
    <col min="10" max="10" width="9.1640625" style="2"/>
    <col min="11" max="11" width="11.83203125" style="2" customWidth="1"/>
    <col min="12" max="12" width="9.1640625" style="2"/>
    <col min="13" max="13" width="10.6640625" style="2" customWidth="1"/>
    <col min="14" max="14" width="13" style="10" customWidth="1"/>
    <col min="15" max="16384" width="9.1640625" style="2"/>
  </cols>
  <sheetData>
    <row r="1" spans="1:14">
      <c r="A1" s="51" t="s">
        <v>130</v>
      </c>
    </row>
    <row r="2" spans="1:14">
      <c r="A2" s="51" t="s">
        <v>131</v>
      </c>
    </row>
    <row r="3" spans="1:14">
      <c r="A3" s="52" t="s">
        <v>127</v>
      </c>
    </row>
    <row r="4" spans="1:14">
      <c r="A4" s="52" t="s">
        <v>128</v>
      </c>
    </row>
    <row r="5" spans="1:14">
      <c r="A5" s="52" t="s">
        <v>129</v>
      </c>
    </row>
    <row r="6" spans="1:14" ht="16" thickBot="1">
      <c r="A6" s="52"/>
    </row>
    <row r="7" spans="1:14" ht="42" customHeight="1" thickBot="1">
      <c r="A7" s="104" t="s">
        <v>19</v>
      </c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6"/>
    </row>
    <row r="8" spans="1:14" ht="15" customHeight="1" thickBot="1">
      <c r="A8" s="112" t="s">
        <v>0</v>
      </c>
      <c r="B8" s="113"/>
      <c r="C8" s="113"/>
      <c r="D8" s="114"/>
      <c r="E8" s="115"/>
      <c r="F8" s="112" t="s">
        <v>3</v>
      </c>
      <c r="G8" s="114"/>
      <c r="H8" s="114"/>
      <c r="I8" s="115"/>
      <c r="J8" s="107" t="s">
        <v>5</v>
      </c>
      <c r="K8" s="108"/>
      <c r="L8" s="108"/>
      <c r="M8" s="108"/>
      <c r="N8" s="109"/>
    </row>
    <row r="9" spans="1:14" ht="31.5" customHeight="1">
      <c r="A9" s="116" t="s">
        <v>1</v>
      </c>
      <c r="B9" s="118" t="s">
        <v>16</v>
      </c>
      <c r="C9" s="118"/>
      <c r="D9" s="56" t="s">
        <v>55</v>
      </c>
      <c r="E9" s="58" t="s">
        <v>56</v>
      </c>
      <c r="F9" s="59" t="s">
        <v>57</v>
      </c>
      <c r="G9" s="56" t="s">
        <v>59</v>
      </c>
      <c r="H9" s="56" t="s">
        <v>62</v>
      </c>
      <c r="I9" s="58" t="s">
        <v>64</v>
      </c>
      <c r="J9" s="123" t="s">
        <v>4</v>
      </c>
      <c r="K9" s="119" t="s">
        <v>6</v>
      </c>
      <c r="L9" s="119" t="s">
        <v>2</v>
      </c>
      <c r="M9" s="121" t="s">
        <v>27</v>
      </c>
      <c r="N9" s="110" t="s">
        <v>26</v>
      </c>
    </row>
    <row r="10" spans="1:14" ht="15" customHeight="1" thickBot="1">
      <c r="A10" s="117"/>
      <c r="B10" s="1" t="s">
        <v>24</v>
      </c>
      <c r="C10" s="1" t="s">
        <v>25</v>
      </c>
      <c r="D10" s="57" t="s">
        <v>54</v>
      </c>
      <c r="E10" s="60" t="s">
        <v>60</v>
      </c>
      <c r="F10" s="61" t="s">
        <v>58</v>
      </c>
      <c r="G10" s="57" t="s">
        <v>61</v>
      </c>
      <c r="H10" s="57" t="s">
        <v>63</v>
      </c>
      <c r="I10" s="60" t="s">
        <v>65</v>
      </c>
      <c r="J10" s="124"/>
      <c r="K10" s="120"/>
      <c r="L10" s="120"/>
      <c r="M10" s="122"/>
      <c r="N10" s="111"/>
    </row>
    <row r="11" spans="1:14" ht="15" customHeight="1">
      <c r="A11" s="3" t="s">
        <v>7</v>
      </c>
      <c r="B11" s="53">
        <v>1687608</v>
      </c>
      <c r="C11" s="53">
        <v>4850176.0278000003</v>
      </c>
      <c r="J11" s="3" t="s">
        <v>7</v>
      </c>
      <c r="L11" s="4">
        <v>108</v>
      </c>
      <c r="N11" s="7">
        <v>0</v>
      </c>
    </row>
    <row r="12" spans="1:14" ht="6.75" customHeight="1">
      <c r="A12" s="5"/>
      <c r="B12" s="54"/>
      <c r="C12" s="54"/>
      <c r="J12" s="5"/>
      <c r="L12" s="5"/>
      <c r="N12" s="9"/>
    </row>
    <row r="13" spans="1:14" ht="15" customHeight="1">
      <c r="A13" s="5"/>
      <c r="B13" s="54"/>
      <c r="C13" s="54"/>
      <c r="D13" s="175">
        <f>SQRT((B11-B17)^2+(C17-C11)^2)</f>
        <v>143.40502083260543</v>
      </c>
      <c r="K13" s="175">
        <f>D13-H17</f>
        <v>-184.32596678086526</v>
      </c>
      <c r="M13" s="6">
        <f>(L15-L11)/K13</f>
        <v>-1.0850343198675243E-2</v>
      </c>
    </row>
    <row r="14" spans="1:14" ht="3.75" customHeight="1">
      <c r="A14" s="5"/>
      <c r="B14" s="54"/>
      <c r="C14" s="54"/>
      <c r="D14" s="9"/>
      <c r="K14" s="5"/>
    </row>
    <row r="15" spans="1:14" ht="15" customHeight="1">
      <c r="B15" s="55"/>
      <c r="C15" s="55"/>
      <c r="J15" s="3" t="s">
        <v>8</v>
      </c>
      <c r="L15" s="4">
        <v>110</v>
      </c>
      <c r="N15" s="7">
        <f>K13</f>
        <v>-184.32596678086526</v>
      </c>
    </row>
    <row r="16" spans="1:14" ht="8.25" customHeight="1">
      <c r="B16" s="55"/>
      <c r="C16" s="55"/>
      <c r="D16" s="5"/>
      <c r="E16" s="5"/>
      <c r="F16" s="5"/>
      <c r="G16" s="5"/>
      <c r="H16" s="5"/>
      <c r="I16" s="5"/>
      <c r="J16" s="5"/>
      <c r="L16" s="5"/>
      <c r="N16" s="9"/>
    </row>
    <row r="17" spans="1:14" ht="15" customHeight="1">
      <c r="A17" s="3" t="s">
        <v>11</v>
      </c>
      <c r="B17" s="53">
        <v>1687722</v>
      </c>
      <c r="C17" s="53">
        <v>4850263.0278000003</v>
      </c>
      <c r="E17" s="8">
        <f>(ACOS((D13^2+D21^2-(SQRT((B24-B11)^2+(C24-C11)^2))^2)/(2*D13*D21)))*200/PI()</f>
        <v>17.373921625984796</v>
      </c>
      <c r="F17" s="4">
        <v>45</v>
      </c>
      <c r="G17" s="8">
        <f>200-E17</f>
        <v>182.62607837401521</v>
      </c>
      <c r="H17" s="7">
        <f>F17/TAN((E17)*PI()/200/2)</f>
        <v>327.73098761347069</v>
      </c>
      <c r="I17" s="7">
        <f>F17*G17/200*PI()</f>
        <v>129.09076788908698</v>
      </c>
      <c r="K17" s="175">
        <f>I17</f>
        <v>129.09076788908698</v>
      </c>
      <c r="M17" s="6">
        <f>(L19-L15)/K17</f>
        <v>4.1753566797518897E-2</v>
      </c>
    </row>
    <row r="18" spans="1:14" ht="7.5" customHeight="1">
      <c r="B18" s="55"/>
      <c r="C18" s="55"/>
      <c r="K18" s="5"/>
    </row>
    <row r="19" spans="1:14" ht="15" customHeight="1">
      <c r="B19" s="55"/>
      <c r="C19" s="55"/>
      <c r="J19" s="3" t="s">
        <v>9</v>
      </c>
      <c r="L19" s="4">
        <v>115.39</v>
      </c>
      <c r="N19" s="7">
        <f>N15+K17</f>
        <v>-55.235198891778282</v>
      </c>
    </row>
    <row r="20" spans="1:14" ht="6" customHeight="1">
      <c r="B20" s="55"/>
      <c r="C20" s="55"/>
    </row>
    <row r="21" spans="1:14" ht="15" customHeight="1">
      <c r="B21" s="55"/>
      <c r="C21" s="55"/>
      <c r="D21" s="175">
        <f>SQRT((B17-B24)^2+(C24-C17)^2)</f>
        <v>1067.8006485430474</v>
      </c>
      <c r="K21" s="175">
        <f>D21-H17</f>
        <v>740.06966092957668</v>
      </c>
      <c r="M21" s="6">
        <f>(L24-L19)/K21</f>
        <v>1.8390160708527E-2</v>
      </c>
    </row>
    <row r="22" spans="1:14" ht="3.75" customHeight="1">
      <c r="B22" s="55"/>
      <c r="C22" s="55"/>
      <c r="K22" s="5"/>
    </row>
    <row r="23" spans="1:14" ht="6" customHeight="1">
      <c r="B23" s="55"/>
      <c r="C23" s="55"/>
    </row>
    <row r="24" spans="1:14" ht="15" customHeight="1">
      <c r="A24" s="3" t="s">
        <v>18</v>
      </c>
      <c r="B24" s="53">
        <v>1686729.96</v>
      </c>
      <c r="C24" s="53">
        <v>4849867.99</v>
      </c>
      <c r="E24" s="5"/>
      <c r="F24" s="5"/>
      <c r="G24" s="5"/>
      <c r="H24" s="5"/>
      <c r="I24" s="5"/>
      <c r="J24" s="3" t="s">
        <v>18</v>
      </c>
      <c r="K24" s="5"/>
      <c r="L24" s="4">
        <v>129</v>
      </c>
      <c r="M24" s="5"/>
      <c r="N24" s="7">
        <f>N19+K21</f>
        <v>684.8344620377984</v>
      </c>
    </row>
    <row r="25" spans="1:14" ht="6.75" customHeight="1">
      <c r="K25" s="5"/>
    </row>
    <row r="26" spans="1:14" ht="15" customHeight="1">
      <c r="D26" s="5"/>
      <c r="J26" s="5"/>
      <c r="L26" s="5"/>
    </row>
    <row r="27" spans="1:14" ht="15" customHeight="1"/>
    <row r="28" spans="1:14" ht="15.75" customHeight="1">
      <c r="A28" s="63" t="s">
        <v>66</v>
      </c>
      <c r="B28" s="62"/>
      <c r="C28" s="5"/>
    </row>
    <row r="29" spans="1:14">
      <c r="A29"/>
    </row>
    <row r="30" spans="1:14">
      <c r="A30"/>
      <c r="E30" s="11"/>
    </row>
    <row r="31" spans="1:14">
      <c r="G31"/>
    </row>
    <row r="32" spans="1:14">
      <c r="A32"/>
      <c r="E32" s="11"/>
    </row>
    <row r="35" spans="1:1">
      <c r="A35"/>
    </row>
    <row r="37" spans="1:1">
      <c r="A37" s="51" t="s">
        <v>20</v>
      </c>
    </row>
    <row r="38" spans="1:1">
      <c r="A38" s="52" t="s">
        <v>21</v>
      </c>
    </row>
    <row r="39" spans="1:1">
      <c r="A39" s="52" t="s">
        <v>22</v>
      </c>
    </row>
    <row r="40" spans="1:1">
      <c r="A40" s="52" t="s">
        <v>23</v>
      </c>
    </row>
  </sheetData>
  <mergeCells count="11">
    <mergeCell ref="K9:K10"/>
    <mergeCell ref="A7:N7"/>
    <mergeCell ref="J8:N8"/>
    <mergeCell ref="N9:N10"/>
    <mergeCell ref="A8:E8"/>
    <mergeCell ref="F8:I8"/>
    <mergeCell ref="A9:A10"/>
    <mergeCell ref="B9:C9"/>
    <mergeCell ref="L9:L10"/>
    <mergeCell ref="M9:M10"/>
    <mergeCell ref="J9:J10"/>
  </mergeCells>
  <pageMargins left="0.70866141732283472" right="0.70866141732283472" top="0.74803149606299213" bottom="0.74803149606299213" header="0.31496062992125984" footer="0.31496062992125984"/>
  <pageSetup paperSize="66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N46"/>
  <sheetViews>
    <sheetView zoomScale="120" zoomScaleNormal="120" workbookViewId="0">
      <selection activeCell="A2" sqref="A2"/>
    </sheetView>
  </sheetViews>
  <sheetFormatPr baseColWidth="10" defaultColWidth="9.1640625" defaultRowHeight="15"/>
  <cols>
    <col min="1" max="1" width="9.1640625" style="2"/>
    <col min="2" max="2" width="12.6640625" style="2" customWidth="1"/>
    <col min="3" max="3" width="13.33203125" style="2" customWidth="1"/>
    <col min="4" max="4" width="12.5" style="2" customWidth="1"/>
    <col min="5" max="5" width="12.33203125" style="2" customWidth="1"/>
    <col min="6" max="6" width="10.5" style="2" customWidth="1"/>
    <col min="7" max="7" width="11.83203125" style="2" customWidth="1"/>
    <col min="8" max="9" width="10.5" style="2" customWidth="1"/>
    <col min="10" max="10" width="9.1640625" style="2"/>
    <col min="11" max="11" width="11.83203125" style="2" customWidth="1"/>
    <col min="12" max="12" width="9.1640625" style="2"/>
    <col min="13" max="13" width="10.6640625" style="2" customWidth="1"/>
    <col min="14" max="14" width="13" style="10" customWidth="1"/>
    <col min="15" max="16384" width="9.1640625" style="2"/>
  </cols>
  <sheetData>
    <row r="1" spans="1:14">
      <c r="A1" s="51" t="s">
        <v>130</v>
      </c>
    </row>
    <row r="2" spans="1:14">
      <c r="A2" s="51" t="s">
        <v>132</v>
      </c>
    </row>
    <row r="3" spans="1:14">
      <c r="A3" s="52" t="s">
        <v>127</v>
      </c>
    </row>
    <row r="4" spans="1:14">
      <c r="A4" s="52" t="s">
        <v>128</v>
      </c>
    </row>
    <row r="5" spans="1:14" ht="16" thickBot="1">
      <c r="A5" s="52" t="s">
        <v>129</v>
      </c>
    </row>
    <row r="6" spans="1:14" ht="42" customHeight="1" thickBot="1">
      <c r="A6" s="104" t="s">
        <v>19</v>
      </c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6"/>
    </row>
    <row r="7" spans="1:14" ht="15" customHeight="1" thickBot="1">
      <c r="A7" s="112" t="s">
        <v>0</v>
      </c>
      <c r="B7" s="113"/>
      <c r="C7" s="113"/>
      <c r="D7" s="114"/>
      <c r="E7" s="115"/>
      <c r="F7" s="112" t="s">
        <v>3</v>
      </c>
      <c r="G7" s="114"/>
      <c r="H7" s="114"/>
      <c r="I7" s="115"/>
      <c r="J7" s="107" t="s">
        <v>5</v>
      </c>
      <c r="K7" s="108"/>
      <c r="L7" s="108"/>
      <c r="M7" s="108"/>
      <c r="N7" s="109"/>
    </row>
    <row r="8" spans="1:14" ht="31.5" customHeight="1">
      <c r="A8" s="116" t="s">
        <v>1</v>
      </c>
      <c r="B8" s="118" t="s">
        <v>16</v>
      </c>
      <c r="C8" s="118"/>
      <c r="D8" s="56" t="s">
        <v>55</v>
      </c>
      <c r="E8" s="58" t="s">
        <v>56</v>
      </c>
      <c r="F8" s="59" t="s">
        <v>57</v>
      </c>
      <c r="G8" s="56" t="s">
        <v>59</v>
      </c>
      <c r="H8" s="56" t="s">
        <v>62</v>
      </c>
      <c r="I8" s="58" t="s">
        <v>64</v>
      </c>
      <c r="J8" s="123" t="s">
        <v>4</v>
      </c>
      <c r="K8" s="119" t="s">
        <v>6</v>
      </c>
      <c r="L8" s="119" t="s">
        <v>2</v>
      </c>
      <c r="M8" s="121" t="s">
        <v>27</v>
      </c>
      <c r="N8" s="110" t="s">
        <v>26</v>
      </c>
    </row>
    <row r="9" spans="1:14" ht="15" customHeight="1" thickBot="1">
      <c r="A9" s="117"/>
      <c r="B9" s="1" t="s">
        <v>24</v>
      </c>
      <c r="C9" s="1" t="s">
        <v>25</v>
      </c>
      <c r="D9" s="57" t="s">
        <v>54</v>
      </c>
      <c r="E9" s="60" t="s">
        <v>60</v>
      </c>
      <c r="F9" s="61" t="s">
        <v>58</v>
      </c>
      <c r="G9" s="57" t="s">
        <v>61</v>
      </c>
      <c r="H9" s="57" t="s">
        <v>63</v>
      </c>
      <c r="I9" s="60" t="s">
        <v>65</v>
      </c>
      <c r="J9" s="124"/>
      <c r="K9" s="120"/>
      <c r="L9" s="120"/>
      <c r="M9" s="122"/>
      <c r="N9" s="111"/>
    </row>
    <row r="10" spans="1:14" ht="15" customHeight="1">
      <c r="A10" s="3" t="s">
        <v>7</v>
      </c>
      <c r="B10" s="53">
        <v>1687608</v>
      </c>
      <c r="C10" s="53">
        <v>4850176.0278000003</v>
      </c>
      <c r="J10" s="3" t="s">
        <v>7</v>
      </c>
      <c r="L10" s="4">
        <v>108</v>
      </c>
      <c r="N10" s="7">
        <v>0</v>
      </c>
    </row>
    <row r="11" spans="1:14" ht="6.75" customHeight="1">
      <c r="A11" s="5"/>
      <c r="B11" s="54"/>
      <c r="C11" s="54"/>
      <c r="J11" s="5"/>
      <c r="L11" s="5"/>
      <c r="N11" s="9"/>
    </row>
    <row r="12" spans="1:14" ht="15" customHeight="1">
      <c r="A12" s="5"/>
      <c r="B12" s="54"/>
      <c r="C12" s="54"/>
      <c r="D12" s="175">
        <f>SQRT((B10-B16)^2+(C16-C10)^2)</f>
        <v>143.40502083260543</v>
      </c>
      <c r="K12" s="175">
        <f>D12-H16</f>
        <v>87.816509882461048</v>
      </c>
      <c r="M12" s="6">
        <f>(L14-L10)/K12</f>
        <v>2.2774760721838313E-2</v>
      </c>
    </row>
    <row r="13" spans="1:14" ht="3.75" customHeight="1">
      <c r="A13" s="5"/>
      <c r="B13" s="54"/>
      <c r="C13" s="54"/>
      <c r="D13" s="9"/>
      <c r="K13" s="5"/>
    </row>
    <row r="14" spans="1:14" ht="15" customHeight="1">
      <c r="B14" s="55"/>
      <c r="C14" s="55"/>
      <c r="J14" s="3" t="s">
        <v>8</v>
      </c>
      <c r="L14" s="4">
        <v>110</v>
      </c>
      <c r="N14" s="7">
        <f>K12</f>
        <v>87.816509882461048</v>
      </c>
    </row>
    <row r="15" spans="1:14" ht="8.25" customHeight="1">
      <c r="B15" s="55"/>
      <c r="C15" s="55"/>
      <c r="D15" s="5"/>
      <c r="E15" s="5"/>
      <c r="F15" s="5"/>
      <c r="G15" s="5"/>
      <c r="H15" s="5"/>
      <c r="I15" s="5"/>
      <c r="J15" s="5"/>
      <c r="L15" s="5"/>
      <c r="N15" s="9"/>
    </row>
    <row r="16" spans="1:14" ht="15" customHeight="1">
      <c r="A16" s="3" t="s">
        <v>11</v>
      </c>
      <c r="B16" s="53">
        <v>1687722</v>
      </c>
      <c r="C16" s="53">
        <v>4850263.0278000003</v>
      </c>
      <c r="E16" s="8">
        <f>(ACOS((D12^2+D20^2-(SQRT((B24-B10)^2+(C24-C10)^2))^2)/(2*D12*D20)))*200/PI()</f>
        <v>86.646344655173081</v>
      </c>
      <c r="F16" s="4">
        <v>45</v>
      </c>
      <c r="G16" s="8">
        <f>200-E16</f>
        <v>113.35365534482692</v>
      </c>
      <c r="H16" s="7">
        <f>F16/TAN((E16)*PI()/200/2)</f>
        <v>55.588510950144375</v>
      </c>
      <c r="I16" s="7">
        <f>F16*G16/200*PI()</f>
        <v>80.124977449992969</v>
      </c>
      <c r="K16" s="175">
        <f>I16</f>
        <v>80.124977449992969</v>
      </c>
      <c r="M16" s="6">
        <f>(L18-L14)/K16</f>
        <v>6.7269909727762089E-2</v>
      </c>
    </row>
    <row r="17" spans="1:14" ht="7.5" customHeight="1">
      <c r="B17" s="55"/>
      <c r="C17" s="55"/>
      <c r="K17" s="5"/>
    </row>
    <row r="18" spans="1:14" ht="15" customHeight="1">
      <c r="B18" s="55"/>
      <c r="C18" s="55"/>
      <c r="J18" s="3" t="s">
        <v>9</v>
      </c>
      <c r="L18" s="4">
        <v>115.39</v>
      </c>
      <c r="N18" s="7">
        <f>N14+K16</f>
        <v>167.94148733245402</v>
      </c>
    </row>
    <row r="19" spans="1:14" ht="6" customHeight="1">
      <c r="B19" s="55"/>
      <c r="C19" s="55"/>
    </row>
    <row r="20" spans="1:14" ht="15" customHeight="1">
      <c r="B20" s="55"/>
      <c r="C20" s="55"/>
      <c r="D20" s="175">
        <f>SQRT((B16-B24)^2+(C24-C16)^2)</f>
        <v>144.91131382823838</v>
      </c>
      <c r="K20" s="175">
        <f>D20-H16-H24</f>
        <v>-106.75612759231808</v>
      </c>
      <c r="M20" s="6">
        <f>(L22-L18)/K20</f>
        <v>-5.7139577254944713E-3</v>
      </c>
    </row>
    <row r="21" spans="1:14" ht="3.75" customHeight="1">
      <c r="B21" s="55"/>
      <c r="C21" s="55"/>
      <c r="K21" s="5"/>
    </row>
    <row r="22" spans="1:14" ht="15" customHeight="1">
      <c r="B22" s="55"/>
      <c r="C22" s="55"/>
      <c r="J22" s="3" t="s">
        <v>10</v>
      </c>
      <c r="L22" s="4">
        <v>116</v>
      </c>
      <c r="N22" s="7">
        <f>N18+K20</f>
        <v>61.185359740135937</v>
      </c>
    </row>
    <row r="23" spans="1:14" ht="6" customHeight="1">
      <c r="B23" s="55"/>
      <c r="C23" s="55"/>
    </row>
    <row r="24" spans="1:14" ht="15" customHeight="1">
      <c r="A24" s="3" t="s">
        <v>12</v>
      </c>
      <c r="B24" s="53">
        <v>1687784</v>
      </c>
      <c r="C24" s="53">
        <v>4850132.0495999996</v>
      </c>
      <c r="E24" s="8">
        <f>(ACOS((D20^2+D28^2-(SQRT((B30-B16)^2+(C30-C16)^2))^2)/(2*D20*D28)))*200/PI()</f>
        <v>87.481443011939959</v>
      </c>
      <c r="F24" s="4">
        <v>160.87</v>
      </c>
      <c r="G24" s="8">
        <f>200-E24</f>
        <v>112.51855698806004</v>
      </c>
      <c r="H24" s="7">
        <f>F24/TAN((E24)*PI()/200/2)</f>
        <v>196.07893047041208</v>
      </c>
      <c r="I24" s="7">
        <f>F24*G24/200*PI()</f>
        <v>284.32764812428513</v>
      </c>
      <c r="K24" s="175">
        <f>I24</f>
        <v>284.32764812428513</v>
      </c>
      <c r="M24" s="6">
        <f>(L26-L22)/K24</f>
        <v>1.1641498889876293E-2</v>
      </c>
    </row>
    <row r="25" spans="1:14" ht="7.5" customHeight="1">
      <c r="B25" s="55"/>
      <c r="C25" s="55"/>
      <c r="K25" s="5"/>
    </row>
    <row r="26" spans="1:14" ht="15" customHeight="1">
      <c r="B26" s="55"/>
      <c r="C26" s="55"/>
      <c r="J26" s="3" t="s">
        <v>13</v>
      </c>
      <c r="L26" s="4">
        <v>119.31</v>
      </c>
      <c r="N26" s="7">
        <f>N22+K24</f>
        <v>345.51300786442107</v>
      </c>
    </row>
    <row r="27" spans="1:14" ht="7.5" customHeight="1">
      <c r="B27" s="55"/>
      <c r="C27" s="55"/>
    </row>
    <row r="28" spans="1:14" ht="15" customHeight="1">
      <c r="B28" s="55"/>
      <c r="C28" s="55"/>
      <c r="D28" s="175">
        <f>SQRT((B24-B30)^2+(C30-C24)^2)</f>
        <v>1086.6129918015381</v>
      </c>
      <c r="K28" s="175">
        <f>D28-H24</f>
        <v>890.53406133112605</v>
      </c>
      <c r="M28" s="6">
        <f>(L30-L26)/K28</f>
        <v>1.0881111032986057E-2</v>
      </c>
    </row>
    <row r="29" spans="1:14" ht="6" customHeight="1">
      <c r="B29" s="55"/>
      <c r="C29" s="55"/>
      <c r="K29" s="5"/>
    </row>
    <row r="30" spans="1:14" ht="15" customHeight="1">
      <c r="A30" s="3" t="s">
        <v>18</v>
      </c>
      <c r="B30" s="53">
        <v>1686729.96</v>
      </c>
      <c r="C30" s="53">
        <v>4849867.99</v>
      </c>
      <c r="E30" s="5"/>
      <c r="F30" s="5"/>
      <c r="G30" s="5"/>
      <c r="H30" s="5"/>
      <c r="I30" s="5"/>
      <c r="J30" s="3" t="s">
        <v>18</v>
      </c>
      <c r="K30" s="5"/>
      <c r="L30" s="4">
        <v>129</v>
      </c>
      <c r="M30" s="5"/>
      <c r="N30" s="7">
        <f>N26+K28</f>
        <v>1236.047069195547</v>
      </c>
    </row>
    <row r="31" spans="1:14" ht="6.75" customHeight="1">
      <c r="K31" s="5"/>
    </row>
    <row r="32" spans="1:14" ht="15" customHeight="1">
      <c r="D32" s="5"/>
      <c r="J32" s="5"/>
      <c r="L32" s="5"/>
    </row>
    <row r="33" spans="1:7" ht="15" customHeight="1"/>
    <row r="34" spans="1:7" ht="15.75" customHeight="1">
      <c r="A34" s="63" t="s">
        <v>66</v>
      </c>
      <c r="B34" s="62"/>
      <c r="C34" s="5"/>
    </row>
    <row r="35" spans="1:7">
      <c r="A35"/>
    </row>
    <row r="36" spans="1:7">
      <c r="A36"/>
      <c r="E36" s="11"/>
    </row>
    <row r="37" spans="1:7">
      <c r="G37"/>
    </row>
    <row r="38" spans="1:7">
      <c r="A38"/>
      <c r="E38" s="11"/>
    </row>
    <row r="41" spans="1:7">
      <c r="A41"/>
    </row>
    <row r="43" spans="1:7">
      <c r="A43" s="51" t="s">
        <v>20</v>
      </c>
    </row>
    <row r="44" spans="1:7">
      <c r="A44" s="52" t="s">
        <v>21</v>
      </c>
    </row>
    <row r="45" spans="1:7">
      <c r="A45" s="52" t="s">
        <v>22</v>
      </c>
    </row>
    <row r="46" spans="1:7">
      <c r="A46" s="52" t="s">
        <v>23</v>
      </c>
    </row>
  </sheetData>
  <mergeCells count="11">
    <mergeCell ref="M8:M9"/>
    <mergeCell ref="N8:N9"/>
    <mergeCell ref="A6:N6"/>
    <mergeCell ref="A7:E7"/>
    <mergeCell ref="F7:I7"/>
    <mergeCell ref="J7:N7"/>
    <mergeCell ref="A8:A9"/>
    <mergeCell ref="B8:C8"/>
    <mergeCell ref="J8:J9"/>
    <mergeCell ref="K8:K9"/>
    <mergeCell ref="L8:L9"/>
  </mergeCells>
  <pageMargins left="0.70866141732283472" right="0.70866141732283472" top="0.74803149606299213" bottom="0.74803149606299213" header="0.31496062992125984" footer="0.31496062992125984"/>
  <pageSetup paperSize="66" orientation="landscape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55"/>
  <sheetViews>
    <sheetView zoomScale="120" zoomScaleNormal="120" workbookViewId="0">
      <selection sqref="A1:IV5"/>
    </sheetView>
  </sheetViews>
  <sheetFormatPr baseColWidth="10" defaultColWidth="9.1640625" defaultRowHeight="15"/>
  <cols>
    <col min="1" max="1" width="9.1640625" style="2"/>
    <col min="2" max="2" width="12.6640625" style="2" customWidth="1"/>
    <col min="3" max="3" width="13.33203125" style="2" customWidth="1"/>
    <col min="4" max="4" width="12.5" style="2" customWidth="1"/>
    <col min="5" max="5" width="12.33203125" style="2" customWidth="1"/>
    <col min="6" max="6" width="10.5" style="2" customWidth="1"/>
    <col min="7" max="7" width="11.83203125" style="2" customWidth="1"/>
    <col min="8" max="9" width="10.5" style="2" customWidth="1"/>
    <col min="10" max="10" width="9.1640625" style="2"/>
    <col min="11" max="11" width="11.83203125" style="2" customWidth="1"/>
    <col min="12" max="12" width="9.1640625" style="2"/>
    <col min="13" max="13" width="10.6640625" style="2" customWidth="1"/>
    <col min="14" max="14" width="13" style="10" customWidth="1"/>
    <col min="15" max="16384" width="9.1640625" style="2"/>
  </cols>
  <sheetData>
    <row r="1" spans="1:14">
      <c r="A1" s="51" t="s">
        <v>130</v>
      </c>
    </row>
    <row r="2" spans="1:14">
      <c r="A2" s="51" t="s">
        <v>133</v>
      </c>
    </row>
    <row r="3" spans="1:14">
      <c r="A3" s="52" t="s">
        <v>127</v>
      </c>
    </row>
    <row r="4" spans="1:14">
      <c r="A4" s="52" t="s">
        <v>128</v>
      </c>
    </row>
    <row r="5" spans="1:14">
      <c r="A5" s="52" t="s">
        <v>129</v>
      </c>
    </row>
    <row r="6" spans="1:14" ht="16" thickBot="1"/>
    <row r="7" spans="1:14" ht="42" customHeight="1" thickBot="1">
      <c r="A7" s="104" t="s">
        <v>19</v>
      </c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6"/>
    </row>
    <row r="8" spans="1:14" ht="15" customHeight="1" thickBot="1">
      <c r="A8" s="112" t="s">
        <v>0</v>
      </c>
      <c r="B8" s="113"/>
      <c r="C8" s="113"/>
      <c r="D8" s="114"/>
      <c r="E8" s="115"/>
      <c r="F8" s="112" t="s">
        <v>3</v>
      </c>
      <c r="G8" s="114"/>
      <c r="H8" s="114"/>
      <c r="I8" s="115"/>
      <c r="J8" s="107" t="s">
        <v>5</v>
      </c>
      <c r="K8" s="108"/>
      <c r="L8" s="108"/>
      <c r="M8" s="108"/>
      <c r="N8" s="109"/>
    </row>
    <row r="9" spans="1:14" ht="31.5" customHeight="1">
      <c r="A9" s="116" t="s">
        <v>1</v>
      </c>
      <c r="B9" s="118" t="s">
        <v>16</v>
      </c>
      <c r="C9" s="118"/>
      <c r="D9" s="56" t="s">
        <v>55</v>
      </c>
      <c r="E9" s="58" t="s">
        <v>56</v>
      </c>
      <c r="F9" s="59" t="s">
        <v>57</v>
      </c>
      <c r="G9" s="56" t="s">
        <v>59</v>
      </c>
      <c r="H9" s="56" t="s">
        <v>62</v>
      </c>
      <c r="I9" s="58" t="s">
        <v>64</v>
      </c>
      <c r="J9" s="123" t="s">
        <v>4</v>
      </c>
      <c r="K9" s="119" t="s">
        <v>6</v>
      </c>
      <c r="L9" s="119" t="s">
        <v>2</v>
      </c>
      <c r="M9" s="121" t="s">
        <v>27</v>
      </c>
      <c r="N9" s="110" t="s">
        <v>26</v>
      </c>
    </row>
    <row r="10" spans="1:14" ht="15" customHeight="1" thickBot="1">
      <c r="A10" s="117"/>
      <c r="B10" s="1" t="s">
        <v>24</v>
      </c>
      <c r="C10" s="1" t="s">
        <v>25</v>
      </c>
      <c r="D10" s="57" t="s">
        <v>54</v>
      </c>
      <c r="E10" s="60" t="s">
        <v>60</v>
      </c>
      <c r="F10" s="61" t="s">
        <v>58</v>
      </c>
      <c r="G10" s="57" t="s">
        <v>61</v>
      </c>
      <c r="H10" s="57" t="s">
        <v>63</v>
      </c>
      <c r="I10" s="60" t="s">
        <v>65</v>
      </c>
      <c r="J10" s="124"/>
      <c r="K10" s="120"/>
      <c r="L10" s="120"/>
      <c r="M10" s="122"/>
      <c r="N10" s="111"/>
    </row>
    <row r="11" spans="1:14" ht="15" customHeight="1">
      <c r="A11" s="3" t="s">
        <v>7</v>
      </c>
      <c r="B11" s="53">
        <v>1687608</v>
      </c>
      <c r="C11" s="53">
        <v>4850176.0278000003</v>
      </c>
      <c r="J11" s="3" t="s">
        <v>7</v>
      </c>
      <c r="L11" s="4">
        <v>108</v>
      </c>
      <c r="N11" s="7">
        <v>0</v>
      </c>
    </row>
    <row r="12" spans="1:14" ht="6.75" customHeight="1">
      <c r="A12" s="5"/>
      <c r="B12" s="54"/>
      <c r="C12" s="54"/>
      <c r="J12" s="5"/>
      <c r="L12" s="5"/>
      <c r="N12" s="9"/>
    </row>
    <row r="13" spans="1:14" ht="15" customHeight="1">
      <c r="A13" s="5"/>
      <c r="B13" s="54"/>
      <c r="C13" s="54"/>
      <c r="D13" s="175">
        <f>SQRT((B11-B17)^2+(C17-C11)^2)</f>
        <v>143.40502083260543</v>
      </c>
      <c r="K13" s="175">
        <f>D13-H17</f>
        <v>87.816509882461048</v>
      </c>
      <c r="M13" s="6">
        <f>(L15-L11)/K13</f>
        <v>2.2774760721838313E-2</v>
      </c>
    </row>
    <row r="14" spans="1:14" ht="3.75" customHeight="1">
      <c r="A14" s="5"/>
      <c r="B14" s="54"/>
      <c r="C14" s="54"/>
      <c r="D14" s="9"/>
      <c r="K14" s="5"/>
    </row>
    <row r="15" spans="1:14" ht="15" customHeight="1">
      <c r="B15" s="55"/>
      <c r="C15" s="55"/>
      <c r="J15" s="3" t="s">
        <v>8</v>
      </c>
      <c r="L15" s="4">
        <v>110</v>
      </c>
      <c r="N15" s="7">
        <f>K13</f>
        <v>87.816509882461048</v>
      </c>
    </row>
    <row r="16" spans="1:14" ht="8.25" customHeight="1">
      <c r="B16" s="55"/>
      <c r="C16" s="55"/>
      <c r="D16" s="5"/>
      <c r="E16" s="5"/>
      <c r="F16" s="5"/>
      <c r="G16" s="5"/>
      <c r="H16" s="5"/>
      <c r="I16" s="5"/>
      <c r="J16" s="5"/>
      <c r="L16" s="5"/>
      <c r="N16" s="9"/>
    </row>
    <row r="17" spans="1:14" ht="15" customHeight="1">
      <c r="A17" s="3" t="s">
        <v>11</v>
      </c>
      <c r="B17" s="53">
        <v>1687722</v>
      </c>
      <c r="C17" s="53">
        <v>4850263.0278000003</v>
      </c>
      <c r="E17" s="8">
        <f>(ACOS((D13^2+D21^2-(SQRT((B25-B11)^2+(C25-C11)^2))^2)/(2*D13*D21)))*200/PI()</f>
        <v>86.646344655173081</v>
      </c>
      <c r="F17" s="4">
        <v>45</v>
      </c>
      <c r="G17" s="8">
        <f>200-E17</f>
        <v>113.35365534482692</v>
      </c>
      <c r="H17" s="7">
        <f>F17/TAN((E17)*PI()/200/2)</f>
        <v>55.588510950144375</v>
      </c>
      <c r="I17" s="7">
        <f>F17*G17/200*PI()</f>
        <v>80.124977449992969</v>
      </c>
      <c r="K17" s="175">
        <f>I17</f>
        <v>80.124977449992969</v>
      </c>
      <c r="M17" s="6">
        <f>(L19-L15)/K17</f>
        <v>6.7269909727762089E-2</v>
      </c>
    </row>
    <row r="18" spans="1:14" ht="7.5" customHeight="1">
      <c r="B18" s="55"/>
      <c r="C18" s="55"/>
      <c r="K18" s="5"/>
    </row>
    <row r="19" spans="1:14" ht="15" customHeight="1">
      <c r="B19" s="55"/>
      <c r="C19" s="55"/>
      <c r="J19" s="3" t="s">
        <v>9</v>
      </c>
      <c r="L19" s="4">
        <v>115.39</v>
      </c>
      <c r="N19" s="7">
        <f>N15+K17</f>
        <v>167.94148733245402</v>
      </c>
    </row>
    <row r="20" spans="1:14" ht="6" customHeight="1">
      <c r="B20" s="55"/>
      <c r="C20" s="55"/>
    </row>
    <row r="21" spans="1:14" ht="15" customHeight="1">
      <c r="B21" s="55"/>
      <c r="C21" s="55"/>
      <c r="D21" s="175">
        <f>SQRT((B17-B25)^2+(C25-C17)^2)</f>
        <v>144.91131382823838</v>
      </c>
      <c r="K21" s="175">
        <f>D21-H17-H25</f>
        <v>67.723611534286931</v>
      </c>
      <c r="M21" s="6">
        <f>(L23-L19)/K21</f>
        <v>9.0071983194689818E-3</v>
      </c>
    </row>
    <row r="22" spans="1:14" ht="3.75" customHeight="1">
      <c r="B22" s="55"/>
      <c r="C22" s="55"/>
      <c r="K22" s="5"/>
    </row>
    <row r="23" spans="1:14" ht="15" customHeight="1">
      <c r="B23" s="55"/>
      <c r="C23" s="55"/>
      <c r="J23" s="3" t="s">
        <v>10</v>
      </c>
      <c r="L23" s="4">
        <v>116</v>
      </c>
      <c r="N23" s="7">
        <f>N19+K21</f>
        <v>235.66509886674095</v>
      </c>
    </row>
    <row r="24" spans="1:14" ht="6" customHeight="1">
      <c r="B24" s="55"/>
      <c r="C24" s="55"/>
    </row>
    <row r="25" spans="1:14" ht="15" customHeight="1">
      <c r="A25" s="3" t="s">
        <v>12</v>
      </c>
      <c r="B25" s="53">
        <v>1687784</v>
      </c>
      <c r="C25" s="53">
        <v>4850132.0495999996</v>
      </c>
      <c r="E25" s="8">
        <f>(ACOS((D21^2+D29^2-(SQRT((B33-B17)^2+(C33-C17)^2))^2)/(2*D21*D29)))*200/PI()</f>
        <v>183.00649246629689</v>
      </c>
      <c r="F25" s="4">
        <v>160.87</v>
      </c>
      <c r="G25" s="8">
        <f>200-E25</f>
        <v>16.993507533703109</v>
      </c>
      <c r="H25" s="7">
        <f>F25/TAN((E25)*PI()/200/2)</f>
        <v>21.599191343807064</v>
      </c>
      <c r="I25" s="7">
        <f>F25*G25/200*PI()</f>
        <v>42.941574792439326</v>
      </c>
      <c r="K25" s="175">
        <f>I25</f>
        <v>42.941574792439326</v>
      </c>
      <c r="M25" s="6">
        <f>(L27-L23)/K25</f>
        <v>7.7081476773944266E-2</v>
      </c>
    </row>
    <row r="26" spans="1:14" ht="7.5" customHeight="1">
      <c r="B26" s="55"/>
      <c r="C26" s="55"/>
      <c r="K26" s="5"/>
    </row>
    <row r="27" spans="1:14" ht="15" customHeight="1">
      <c r="B27" s="55"/>
      <c r="C27" s="55"/>
      <c r="J27" s="3" t="s">
        <v>13</v>
      </c>
      <c r="L27" s="4">
        <v>119.31</v>
      </c>
      <c r="N27" s="7">
        <f>N23+K25</f>
        <v>278.60667365918027</v>
      </c>
    </row>
    <row r="28" spans="1:14" ht="7.5" customHeight="1">
      <c r="B28" s="55"/>
      <c r="C28" s="55"/>
    </row>
    <row r="29" spans="1:14" ht="15" customHeight="1">
      <c r="B29" s="55"/>
      <c r="C29" s="55"/>
      <c r="D29" s="175">
        <f>SQRT((B25-B33)^2+(C33-C25)^2)</f>
        <v>229.5125268912353</v>
      </c>
      <c r="K29" s="175">
        <f>D29-H25-H33</f>
        <v>158.40868634234374</v>
      </c>
      <c r="M29" s="6">
        <f>(L31-L27)/K29</f>
        <v>2.0895318788558229E-2</v>
      </c>
    </row>
    <row r="30" spans="1:14" ht="6" customHeight="1">
      <c r="B30" s="55"/>
      <c r="C30" s="55"/>
      <c r="K30" s="5"/>
    </row>
    <row r="31" spans="1:14" ht="15" customHeight="1">
      <c r="B31" s="55"/>
      <c r="C31" s="55"/>
      <c r="J31" s="3" t="s">
        <v>14</v>
      </c>
      <c r="L31" s="4">
        <v>122.62</v>
      </c>
      <c r="N31" s="7">
        <f>N27+K29</f>
        <v>437.01536000152402</v>
      </c>
    </row>
    <row r="32" spans="1:14" ht="7.5" customHeight="1">
      <c r="B32" s="55"/>
      <c r="C32" s="55"/>
    </row>
    <row r="33" spans="1:14" ht="15" customHeight="1">
      <c r="A33" s="3" t="s">
        <v>17</v>
      </c>
      <c r="B33" s="53">
        <v>1687824</v>
      </c>
      <c r="C33" s="53">
        <v>4849906.0495999996</v>
      </c>
      <c r="E33" s="8">
        <f>(ACOS((D29^2+D37^2-(SQRT((B39-B25)^2+(C39-C25)^2))^2)/(2*D29*D37)))*200/PI()</f>
        <v>91.061674203958844</v>
      </c>
      <c r="F33" s="4">
        <v>43</v>
      </c>
      <c r="G33" s="8">
        <f>200-E33</f>
        <v>108.93832579604116</v>
      </c>
      <c r="H33" s="7">
        <f>F33/TAN((E33)*PI()/200/2)</f>
        <v>49.50464920508449</v>
      </c>
      <c r="I33" s="7">
        <f>F33*G33/200*PI()</f>
        <v>73.581566463271088</v>
      </c>
      <c r="K33" s="175">
        <f>I33</f>
        <v>73.581566463271088</v>
      </c>
      <c r="M33" s="6">
        <f>(L35-L31)/K33</f>
        <v>3.1665539509314999E-2</v>
      </c>
    </row>
    <row r="34" spans="1:14" ht="6.75" customHeight="1">
      <c r="B34" s="55"/>
      <c r="C34" s="55"/>
      <c r="K34" s="5"/>
    </row>
    <row r="35" spans="1:14" ht="15" customHeight="1">
      <c r="B35" s="55"/>
      <c r="C35" s="55"/>
      <c r="J35" s="3" t="s">
        <v>15</v>
      </c>
      <c r="L35" s="4">
        <v>124.95</v>
      </c>
      <c r="N35" s="7">
        <f>N31+K33</f>
        <v>510.5969264647951</v>
      </c>
    </row>
    <row r="36" spans="1:14" ht="6.75" customHeight="1">
      <c r="B36" s="55"/>
      <c r="C36" s="55"/>
    </row>
    <row r="37" spans="1:14" ht="15" customHeight="1">
      <c r="B37" s="55"/>
      <c r="C37" s="55"/>
      <c r="D37" s="175">
        <f>SQRT((B33-B39)^2+(C39-C33)^2)</f>
        <v>1094.7018108837635</v>
      </c>
      <c r="K37" s="175">
        <f>D37-H33</f>
        <v>1045.1971616786791</v>
      </c>
      <c r="M37" s="6">
        <f>(L39-L35)/K37</f>
        <v>3.8748670092974028E-3</v>
      </c>
    </row>
    <row r="38" spans="1:14" ht="7.5" customHeight="1">
      <c r="B38" s="55"/>
      <c r="C38" s="55"/>
      <c r="K38" s="5"/>
    </row>
    <row r="39" spans="1:14" ht="15" customHeight="1">
      <c r="A39" s="3" t="s">
        <v>18</v>
      </c>
      <c r="B39" s="53">
        <v>1686729.96</v>
      </c>
      <c r="C39" s="53">
        <v>4849867.99</v>
      </c>
      <c r="E39" s="5"/>
      <c r="F39" s="5"/>
      <c r="G39" s="5"/>
      <c r="H39" s="5"/>
      <c r="I39" s="5"/>
      <c r="J39" s="3" t="s">
        <v>18</v>
      </c>
      <c r="K39" s="5"/>
      <c r="L39" s="4">
        <v>129</v>
      </c>
      <c r="M39" s="5"/>
      <c r="N39" s="7">
        <f>N35+K37</f>
        <v>1555.7940881434743</v>
      </c>
    </row>
    <row r="40" spans="1:14" ht="6.75" customHeight="1">
      <c r="K40" s="5"/>
    </row>
    <row r="41" spans="1:14" ht="15" customHeight="1">
      <c r="D41" s="5"/>
      <c r="J41" s="5"/>
      <c r="L41" s="5"/>
    </row>
    <row r="42" spans="1:14" ht="15" customHeight="1"/>
    <row r="43" spans="1:14" ht="15.75" customHeight="1">
      <c r="A43" s="63" t="s">
        <v>66</v>
      </c>
      <c r="B43" s="62"/>
      <c r="C43" s="5"/>
    </row>
    <row r="44" spans="1:14">
      <c r="A44"/>
    </row>
    <row r="45" spans="1:14">
      <c r="A45"/>
      <c r="E45" s="11"/>
    </row>
    <row r="46" spans="1:14">
      <c r="G46"/>
    </row>
    <row r="47" spans="1:14">
      <c r="A47"/>
      <c r="E47" s="11"/>
    </row>
    <row r="50" spans="1:1">
      <c r="A50"/>
    </row>
    <row r="52" spans="1:1">
      <c r="A52" s="51" t="s">
        <v>20</v>
      </c>
    </row>
    <row r="53" spans="1:1">
      <c r="A53" s="52" t="s">
        <v>21</v>
      </c>
    </row>
    <row r="54" spans="1:1">
      <c r="A54" s="52" t="s">
        <v>22</v>
      </c>
    </row>
    <row r="55" spans="1:1">
      <c r="A55" s="52" t="s">
        <v>23</v>
      </c>
    </row>
  </sheetData>
  <mergeCells count="11">
    <mergeCell ref="M9:M10"/>
    <mergeCell ref="N9:N10"/>
    <mergeCell ref="A7:N7"/>
    <mergeCell ref="A8:E8"/>
    <mergeCell ref="F8:I8"/>
    <mergeCell ref="J8:N8"/>
    <mergeCell ref="A9:A10"/>
    <mergeCell ref="B9:C9"/>
    <mergeCell ref="J9:J10"/>
    <mergeCell ref="K9:K10"/>
    <mergeCell ref="L9:L10"/>
  </mergeCells>
  <pageMargins left="0.70866141732283472" right="0.70866141732283472" top="0.74803149606299213" bottom="0.74803149606299213" header="0.31496062992125984" footer="0.31496062992125984"/>
  <pageSetup paperSize="66" orientation="landscape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149"/>
  <sheetViews>
    <sheetView tabSelected="1" topLeftCell="A115" zoomScale="110" zoomScaleNormal="110" workbookViewId="0">
      <selection activeCell="L140" sqref="L140"/>
    </sheetView>
  </sheetViews>
  <sheetFormatPr baseColWidth="10" defaultColWidth="9.1640625" defaultRowHeight="15"/>
  <cols>
    <col min="1" max="1" width="10.83203125" style="5" customWidth="1"/>
    <col min="2" max="2" width="14.83203125" style="12" customWidth="1"/>
    <col min="3" max="3" width="12.33203125" style="12" customWidth="1"/>
    <col min="4" max="4" width="11.1640625" style="12" customWidth="1"/>
    <col min="5" max="6" width="11.5" style="12" customWidth="1"/>
    <col min="7" max="7" width="12.6640625" style="12" customWidth="1"/>
    <col min="8" max="8" width="12" style="12" customWidth="1"/>
    <col min="9" max="16384" width="9.1640625" style="2"/>
  </cols>
  <sheetData>
    <row r="1" spans="1:14">
      <c r="A1" s="51" t="s">
        <v>130</v>
      </c>
      <c r="B1" s="2"/>
      <c r="C1" s="2"/>
      <c r="D1" s="2"/>
      <c r="E1" s="2"/>
      <c r="F1" s="2"/>
      <c r="G1" s="2"/>
      <c r="H1" s="2"/>
      <c r="N1" s="10"/>
    </row>
    <row r="2" spans="1:14">
      <c r="A2" s="52" t="s">
        <v>134</v>
      </c>
      <c r="B2" s="2"/>
      <c r="C2" s="2"/>
      <c r="D2" s="2"/>
      <c r="E2" s="2"/>
      <c r="F2" s="2"/>
      <c r="G2" s="2"/>
      <c r="H2" s="2"/>
      <c r="N2" s="10"/>
    </row>
    <row r="3" spans="1:14">
      <c r="A3" s="52" t="s">
        <v>135</v>
      </c>
      <c r="B3" s="2"/>
      <c r="C3" s="2"/>
      <c r="D3" s="2"/>
      <c r="E3" s="2"/>
      <c r="F3" s="2"/>
      <c r="G3" s="2"/>
      <c r="H3" s="2"/>
      <c r="N3" s="10"/>
    </row>
    <row r="4" spans="1:14">
      <c r="A4" s="52" t="s">
        <v>136</v>
      </c>
      <c r="B4" s="2"/>
      <c r="C4" s="2"/>
      <c r="D4" s="2"/>
      <c r="E4" s="2"/>
      <c r="F4" s="2"/>
      <c r="G4" s="2"/>
      <c r="H4" s="2"/>
      <c r="N4" s="10"/>
    </row>
    <row r="5" spans="1:14">
      <c r="A5" s="52" t="s">
        <v>137</v>
      </c>
    </row>
    <row r="6" spans="1:14">
      <c r="A6" s="52" t="s">
        <v>138</v>
      </c>
    </row>
    <row r="7" spans="1:14">
      <c r="A7" s="52" t="s">
        <v>139</v>
      </c>
    </row>
    <row r="8" spans="1:14">
      <c r="A8" s="52" t="s">
        <v>142</v>
      </c>
    </row>
    <row r="9" spans="1:14">
      <c r="A9" s="52" t="s">
        <v>143</v>
      </c>
    </row>
    <row r="10" spans="1:14" ht="16" thickBot="1"/>
    <row r="11" spans="1:14" ht="42.75" customHeight="1" thickBot="1">
      <c r="A11" s="104" t="s">
        <v>45</v>
      </c>
      <c r="B11" s="128"/>
      <c r="C11" s="128"/>
      <c r="D11" s="128"/>
      <c r="E11" s="128"/>
      <c r="F11" s="128"/>
      <c r="G11" s="128"/>
      <c r="H11" s="129"/>
    </row>
    <row r="12" spans="1:14" ht="15" customHeight="1">
      <c r="A12" s="136" t="s">
        <v>44</v>
      </c>
      <c r="B12" s="132" t="s">
        <v>26</v>
      </c>
      <c r="C12" s="132" t="s">
        <v>43</v>
      </c>
      <c r="D12" s="136" t="s">
        <v>42</v>
      </c>
      <c r="E12" s="134" t="s">
        <v>30</v>
      </c>
      <c r="F12" s="134" t="s">
        <v>41</v>
      </c>
      <c r="G12" s="134" t="s">
        <v>40</v>
      </c>
      <c r="H12" s="132" t="s">
        <v>39</v>
      </c>
    </row>
    <row r="13" spans="1:14" ht="33.75" customHeight="1" thickBot="1">
      <c r="A13" s="137"/>
      <c r="B13" s="133"/>
      <c r="C13" s="133"/>
      <c r="D13" s="137"/>
      <c r="E13" s="135"/>
      <c r="F13" s="135"/>
      <c r="G13" s="135"/>
      <c r="H13" s="133"/>
    </row>
    <row r="14" spans="1:14" ht="21" customHeight="1" thickBot="1">
      <c r="A14" s="32">
        <v>1</v>
      </c>
      <c r="B14" s="35">
        <v>0</v>
      </c>
      <c r="C14" s="27">
        <v>80</v>
      </c>
      <c r="F14" s="28">
        <v>1</v>
      </c>
      <c r="G14" s="16">
        <f>C14</f>
        <v>80</v>
      </c>
      <c r="H14" s="16">
        <f>G14-C14</f>
        <v>0</v>
      </c>
    </row>
    <row r="15" spans="1:14" ht="16.5" customHeight="1" thickBot="1">
      <c r="B15" s="33"/>
      <c r="C15" s="33"/>
      <c r="D15" s="24">
        <f>B16-B14</f>
        <v>25.67</v>
      </c>
      <c r="E15" s="24">
        <f>(C14+C16)*D15/2</f>
        <v>2079.27</v>
      </c>
      <c r="F15" s="34"/>
      <c r="G15" s="33"/>
      <c r="H15" s="33"/>
    </row>
    <row r="16" spans="1:14" ht="18.75" customHeight="1" thickBot="1">
      <c r="A16" s="32">
        <f>A14+1</f>
        <v>2</v>
      </c>
      <c r="B16" s="31">
        <v>25.67</v>
      </c>
      <c r="C16" s="22">
        <v>82</v>
      </c>
      <c r="F16" s="23">
        <v>1</v>
      </c>
      <c r="G16" s="24">
        <f>IF(F16=$A$130,$C$130+B16*$G$130,IF(F16=$A$131,$C$131+(B16-$F$130)*$G$131,IF(F16=$A$132,$C$132+(B16-$F$130-$F$131)*$G$132,IF(F16=$A$133,$C$133+(B16-$F$130-$F$131-$F$132)*$G$133,IF(F16=$A$134,$C$134+(B16-$F$130-$F$131-$F$132-$F$133)*$G$134,IF(F16=$A$135,$C$135+(B16-$F$130-$F$131-$F$132-$F$133-$F$134)*$G$135,IF(F16=$A$136,$C$136+(B16-$F$130-$F$131-$F$132-$F$133-$F$134-$F$135)*$G$136,IF(F16=$A$137,$C$137+(B16-$F$130-$F$131-$F$132-$F$133-$F$134-$F$135-$F$136)*$G$137))))))))</f>
        <v>81.401506879231277</v>
      </c>
      <c r="H16" s="24">
        <f>G16-C16</f>
        <v>-0.59849312076872252</v>
      </c>
    </row>
    <row r="17" spans="1:8" ht="18.75" customHeight="1" thickBot="1">
      <c r="B17" s="33"/>
      <c r="C17" s="33"/>
      <c r="D17" s="24">
        <f>B18-B16</f>
        <v>21.9</v>
      </c>
      <c r="E17" s="24">
        <f>(C16+C18)*D17/2</f>
        <v>1817.6999999999998</v>
      </c>
      <c r="F17" s="34"/>
      <c r="G17" s="33"/>
      <c r="H17" s="33"/>
    </row>
    <row r="18" spans="1:8" ht="18.75" customHeight="1" thickBot="1">
      <c r="A18" s="32">
        <f>A16+1</f>
        <v>3</v>
      </c>
      <c r="B18" s="31">
        <v>47.57</v>
      </c>
      <c r="C18" s="22">
        <v>84</v>
      </c>
      <c r="F18" s="23">
        <v>1</v>
      </c>
      <c r="G18" s="24">
        <f>IF(F18=$A$130,$C$130+B18*$G$130,IF(F18=$A$131,$C$131+(B18-$F$130)*$G$131,IF(F18=$A$132,$C$132+(B18-$F$130-$F$131)*$G$132,IF(F18=$A$133,$C$133+(B18-$F$130-$F$131-$F$132)*$G$133,IF(F18=$A$134,$C$134+(B18-$F$130-$F$131-$F$132-$F$133)*$G$134,IF(F18=$A$135,$C$135+(B18-$F$130-$F$131-$F$132-$F$133-$F$134)*$G$135,IF(F18=$A$136,$C$136+(B18-$F$130-$F$131-$F$132-$F$133-$F$134-$F$135)*$G$136,IF(F18=$A$137,$C$137+(B18-$F$130-$F$131-$F$132-$F$133-$F$134-$F$135-$F$136)*$G$137))))))))</f>
        <v>82.597182791002396</v>
      </c>
      <c r="H18" s="24">
        <f>G18-C18</f>
        <v>-1.4028172089976039</v>
      </c>
    </row>
    <row r="19" spans="1:8" ht="18.75" customHeight="1" thickBot="1">
      <c r="B19" s="33"/>
      <c r="C19" s="33"/>
      <c r="D19" s="24">
        <f>B20-B18</f>
        <v>20.949999999999996</v>
      </c>
      <c r="E19" s="24">
        <f>(C18+C20)*D19/2</f>
        <v>1780.7499999999995</v>
      </c>
      <c r="F19" s="34"/>
      <c r="G19" s="33"/>
      <c r="H19" s="33"/>
    </row>
    <row r="20" spans="1:8" ht="18.75" customHeight="1" thickBot="1">
      <c r="A20" s="32">
        <f>A18+1</f>
        <v>4</v>
      </c>
      <c r="B20" s="31">
        <v>68.52</v>
      </c>
      <c r="C20" s="22">
        <v>86</v>
      </c>
      <c r="F20" s="23">
        <v>1</v>
      </c>
      <c r="G20" s="24">
        <f>IF(F20=$A$130,$C$130+B20*$G$130,IF(F20=$A$131,$C$131+(B20-$F$130)*$G$131,IF(F20=$A$132,$C$132+(B20-$F$130-$F$131)*$G$132,IF(F20=$A$133,$C$133+(B20-$F$130-$F$131-$F$132)*$G$133,IF(F20=$A$134,$C$134+(B20-$F$130-$F$131-$F$132-$F$133)*$G$134,IF(F20=$A$135,$C$135+(B20-$F$130-$F$131-$F$132-$F$133-$F$134)*$G$135,IF(F20=$A$136,$C$136+(B20-$F$130-$F$131-$F$132-$F$133-$F$134-$F$135)*$G$136,IF(F20=$A$137,$C$137+(B20-$F$130-$F$131-$F$132-$F$133-$F$134-$F$135-$F$136)*$G$137))))))))</f>
        <v>83.740991482856515</v>
      </c>
      <c r="H20" s="24">
        <f>G20-C20</f>
        <v>-2.2590085171434851</v>
      </c>
    </row>
    <row r="21" spans="1:8" ht="18.75" customHeight="1" thickBot="1">
      <c r="B21" s="33"/>
      <c r="C21" s="33"/>
      <c r="D21" s="24">
        <f>B22-B20</f>
        <v>23.060000000000002</v>
      </c>
      <c r="E21" s="24">
        <f>(C20+C22)*D21/2</f>
        <v>2006.2200000000003</v>
      </c>
      <c r="F21" s="34"/>
      <c r="G21" s="33"/>
      <c r="H21" s="33"/>
    </row>
    <row r="22" spans="1:8" ht="18.75" customHeight="1" thickBot="1">
      <c r="A22" s="32">
        <f>A20+1</f>
        <v>5</v>
      </c>
      <c r="B22" s="31">
        <v>91.58</v>
      </c>
      <c r="C22" s="22">
        <v>88</v>
      </c>
      <c r="F22" s="23">
        <v>1</v>
      </c>
      <c r="G22" s="24">
        <f>IF(F22=$A$130,$C$130+B22*$G$130,IF(F22=$A$131,$C$131+(B22-$F$130)*$G$131,IF(F22=$A$132,$C$132+(B22-$F$130-$F$131)*$G$132,IF(F22=$A$133,$C$133+(B22-$F$130-$F$131-$F$132)*$G$133,IF(F22=$A$134,$C$134+(B22-$F$130-$F$131-$F$132-$F$133)*$G$134,IF(F22=$A$135,$C$135+(B22-$F$130-$F$131-$F$132-$F$133-$F$134)*$G$135,IF(F22=$A$136,$C$136+(B22-$F$130-$F$131-$F$132-$F$133-$F$134-$F$135)*$G$136,IF(F22=$A$137,$C$137+(B22-$F$130-$F$131-$F$132-$F$133-$F$134-$F$135-$F$136)*$G$137))))))))</f>
        <v>85</v>
      </c>
      <c r="H22" s="24">
        <f>G22-C22</f>
        <v>-3</v>
      </c>
    </row>
    <row r="23" spans="1:8" ht="18.75" customHeight="1" thickBot="1">
      <c r="B23" s="33"/>
      <c r="C23" s="33"/>
      <c r="D23" s="24">
        <f>B24-B22</f>
        <v>-91.58</v>
      </c>
      <c r="E23" s="24">
        <f>(C22+C24)*D23/2</f>
        <v>-4029.52</v>
      </c>
      <c r="F23" s="34"/>
      <c r="G23" s="33"/>
      <c r="H23" s="33"/>
    </row>
    <row r="24" spans="1:8" ht="18.75" customHeight="1" thickBot="1">
      <c r="A24" s="32">
        <f>A22+1</f>
        <v>6</v>
      </c>
      <c r="B24" s="31"/>
      <c r="C24" s="22"/>
      <c r="F24" s="23">
        <v>1</v>
      </c>
      <c r="G24" s="24">
        <f>IF(F24=$A$130,$C$130+B24*$G$130,IF(F24=$A$131,$C$131+(B24-$F$130)*$G$131,IF(F24=$A$132,$C$132+(B24-$F$130-$F$131)*$G$132,IF(F24=$A$133,$C$133+(B24-$F$130-$F$131-$F$132)*$G$133,IF(F24=$A$134,$C$134+(B24-$F$130-$F$131-$F$132-$F$133)*$G$134,IF(F24=$A$135,$C$135+(B24-$F$130-$F$131-$F$132-$F$133-$F$134)*$G$135,IF(F24=$A$136,$C$136+(B24-$F$130-$F$131-$F$132-$F$133-$F$134-$F$135)*$G$136,IF(F24=$A$137,$C$137+(B24-$F$130-$F$131-$F$132-$F$133-$F$134-$F$135-$F$136)*$G$137))))))))</f>
        <v>80</v>
      </c>
      <c r="H24" s="24">
        <f>G24-C24</f>
        <v>80</v>
      </c>
    </row>
    <row r="25" spans="1:8" ht="18.75" customHeight="1" thickBot="1">
      <c r="B25" s="33"/>
      <c r="C25" s="33"/>
      <c r="D25" s="24">
        <f>B26-B24</f>
        <v>0</v>
      </c>
      <c r="E25" s="24">
        <f>(C24+C26)*D25/2</f>
        <v>0</v>
      </c>
      <c r="F25" s="34"/>
      <c r="G25" s="33"/>
      <c r="H25" s="33"/>
    </row>
    <row r="26" spans="1:8" ht="18.75" customHeight="1" thickBot="1">
      <c r="A26" s="32">
        <f>A24+1</f>
        <v>7</v>
      </c>
      <c r="B26" s="31"/>
      <c r="C26" s="22"/>
      <c r="F26" s="23">
        <v>1</v>
      </c>
      <c r="G26" s="24">
        <f>IF(F26=$A$130,$C$130+B26*$G$130,IF(F26=$A$131,$C$131+(B26-$F$130)*$G$131,IF(F26=$A$132,$C$132+(B26-$F$130-$F$131)*$G$132,IF(F26=$A$133,$C$133+(B26-$F$130-$F$131-$F$132)*$G$133,IF(F26=$A$134,$C$134+(B26-$F$130-$F$131-$F$132-$F$133)*$G$134,IF(F26=$A$135,$C$135+(B26-$F$130-$F$131-$F$132-$F$133-$F$134)*$G$135,IF(F26=$A$136,$C$136+(B26-$F$130-$F$131-$F$132-$F$133-$F$134-$F$135)*$G$136,IF(F26=$A$137,$C$137+(B26-$F$130-$F$131-$F$132-$F$133-$F$134-$F$135-$F$136)*$G$137))))))))</f>
        <v>80</v>
      </c>
      <c r="H26" s="24">
        <f>G26-C26</f>
        <v>80</v>
      </c>
    </row>
    <row r="27" spans="1:8" ht="18.75" customHeight="1" thickBot="1">
      <c r="B27" s="33"/>
      <c r="C27" s="33"/>
      <c r="D27" s="24">
        <f>B28-B26</f>
        <v>0</v>
      </c>
      <c r="E27" s="24">
        <f>(C26+C28)*D27/2</f>
        <v>0</v>
      </c>
      <c r="F27" s="34"/>
      <c r="G27" s="33"/>
      <c r="H27" s="33"/>
    </row>
    <row r="28" spans="1:8" ht="18.75" customHeight="1" thickBot="1">
      <c r="A28" s="32">
        <f>A26+1</f>
        <v>8</v>
      </c>
      <c r="B28" s="31"/>
      <c r="C28" s="22"/>
      <c r="F28" s="23">
        <v>1</v>
      </c>
      <c r="G28" s="24">
        <f>IF(F28=$A$130,$C$130+B28*$G$130,IF(F28=$A$131,$C$131+(B28-$F$130)*$G$131,IF(F28=$A$132,$C$132+(B28-$F$130-$F$131)*$G$132,IF(F28=$A$133,$C$133+(B28-$F$130-$F$131-$F$132)*$G$133,IF(F28=$A$134,$C$134+(B28-$F$130-$F$131-$F$132-$F$133)*$G$134,IF(F28=$A$135,$C$135+(B28-$F$130-$F$131-$F$132-$F$133-$F$134)*$G$135,IF(F28=$A$136,$C$136+(B28-$F$130-$F$131-$F$132-$F$133-$F$134-$F$135)*$G$136,IF(F28=$A$137,$C$137+(B28-$F$130-$F$131-$F$132-$F$133-$F$134-$F$135-$F$136)*$G$137))))))))</f>
        <v>80</v>
      </c>
      <c r="H28" s="24">
        <f>G28-C28</f>
        <v>80</v>
      </c>
    </row>
    <row r="29" spans="1:8" ht="18.75" customHeight="1" thickBot="1">
      <c r="B29" s="33"/>
      <c r="C29" s="33"/>
      <c r="D29" s="24">
        <f>B30-B28</f>
        <v>0</v>
      </c>
      <c r="E29" s="24">
        <f>(C28+C30)*D29/2</f>
        <v>0</v>
      </c>
      <c r="F29" s="34"/>
      <c r="G29" s="33"/>
      <c r="H29" s="33"/>
    </row>
    <row r="30" spans="1:8" ht="18.75" customHeight="1" thickBot="1">
      <c r="A30" s="32">
        <f>A28+1</f>
        <v>9</v>
      </c>
      <c r="B30" s="31"/>
      <c r="C30" s="22"/>
      <c r="F30" s="23">
        <v>1</v>
      </c>
      <c r="G30" s="24">
        <f>IF(F30=$A$130,$C$130+B30*$G$130,IF(F30=$A$131,$C$131+(B30-$F$130)*$G$131,IF(F30=$A$132,$C$132+(B30-$F$130-$F$131)*$G$132,IF(F30=$A$133,$C$133+(B30-$F$130-$F$131-$F$132)*$G$133,IF(F30=$A$134,$C$134+(B30-$F$130-$F$131-$F$132-$F$133)*$G$134,IF(F30=$A$135,$C$135+(B30-$F$130-$F$131-$F$132-$F$133-$F$134)*$G$135,IF(F30=$A$136,$C$136+(B30-$F$130-$F$131-$F$132-$F$133-$F$134-$F$135)*$G$136,IF(F30=$A$137,$C$137+(B30-$F$130-$F$131-$F$132-$F$133-$F$134-$F$135-$F$136)*$G$137))))))))</f>
        <v>80</v>
      </c>
      <c r="H30" s="24">
        <f>G30-C30</f>
        <v>80</v>
      </c>
    </row>
    <row r="31" spans="1:8" ht="18.75" customHeight="1" thickBot="1">
      <c r="B31" s="33"/>
      <c r="C31" s="33"/>
      <c r="D31" s="24">
        <f>B32-B30</f>
        <v>0</v>
      </c>
      <c r="E31" s="24">
        <f>(C30+C32)*D31/2</f>
        <v>0</v>
      </c>
      <c r="F31" s="34"/>
      <c r="G31" s="33"/>
      <c r="H31" s="33"/>
    </row>
    <row r="32" spans="1:8" ht="18.75" customHeight="1" thickBot="1">
      <c r="A32" s="32">
        <f>A30+1</f>
        <v>10</v>
      </c>
      <c r="B32" s="31"/>
      <c r="C32" s="22"/>
      <c r="F32" s="23">
        <v>1</v>
      </c>
      <c r="G32" s="24">
        <f>IF(F32=$A$130,$C$130+B32*$G$130,IF(F32=$A$131,$C$131+(B32-$F$130)*$G$131,IF(F32=$A$132,$C$132+(B32-$F$130-$F$131)*$G$132,IF(F32=$A$133,$C$133+(B32-$F$130-$F$131-$F$132)*$G$133,IF(F32=$A$134,$C$134+(B32-$F$130-$F$131-$F$132-$F$133)*$G$134,IF(F32=$A$135,$C$135+(B32-$F$130-$F$131-$F$132-$F$133-$F$134)*$G$135,IF(F32=$A$136,$C$136+(B32-$F$130-$F$131-$F$132-$F$133-$F$134-$F$135)*$G$136,IF(F32=$A$137,$C$137+(B32-$F$130-$F$131-$F$132-$F$133-$F$134-$F$135-$F$136)*$G$137))))))))</f>
        <v>80</v>
      </c>
      <c r="H32" s="24">
        <f>G32-C32</f>
        <v>80</v>
      </c>
    </row>
    <row r="33" spans="1:8" ht="18.75" customHeight="1" thickBot="1">
      <c r="B33" s="33"/>
      <c r="C33" s="33"/>
      <c r="D33" s="24">
        <f>B34-B32</f>
        <v>0</v>
      </c>
      <c r="E33" s="24">
        <f>(C32+C34)*D33/2</f>
        <v>0</v>
      </c>
      <c r="F33" s="34"/>
      <c r="G33" s="33"/>
      <c r="H33" s="33"/>
    </row>
    <row r="34" spans="1:8" ht="18.75" customHeight="1" thickBot="1">
      <c r="A34" s="32">
        <f>A32+1</f>
        <v>11</v>
      </c>
      <c r="B34" s="31"/>
      <c r="C34" s="22"/>
      <c r="F34" s="23">
        <v>1</v>
      </c>
      <c r="G34" s="24">
        <f>IF(F34=$A$130,$C$130+B34*$G$130,IF(F34=$A$131,$C$131+(B34-$F$130)*$G$131,IF(F34=$A$132,$C$132+(B34-$F$130-$F$131)*$G$132,IF(F34=$A$133,$C$133+(B34-$F$130-$F$131-$F$132)*$G$133,IF(F34=$A$134,$C$134+(B34-$F$130-$F$131-$F$132-$F$133)*$G$134,IF(F34=$A$135,$C$135+(B34-$F$130-$F$131-$F$132-$F$133-$F$134)*$G$135,IF(F34=$A$136,$C$136+(B34-$F$130-$F$131-$F$132-$F$133-$F$134-$F$135)*$G$136,IF(F34=$A$137,$C$137+(B34-$F$130-$F$131-$F$132-$F$133-$F$134-$F$135-$F$136)*$G$137))))))))</f>
        <v>80</v>
      </c>
      <c r="H34" s="24">
        <f>G34-C34</f>
        <v>80</v>
      </c>
    </row>
    <row r="35" spans="1:8" ht="18.75" customHeight="1" thickBot="1">
      <c r="B35" s="33"/>
      <c r="C35" s="33"/>
      <c r="D35" s="24">
        <f>B36-B34</f>
        <v>0</v>
      </c>
      <c r="E35" s="24">
        <f>(C34+C36)*D35/2</f>
        <v>0</v>
      </c>
      <c r="F35" s="34"/>
      <c r="G35" s="33"/>
      <c r="H35" s="33"/>
    </row>
    <row r="36" spans="1:8" ht="18.75" customHeight="1" thickBot="1">
      <c r="A36" s="32">
        <f>A34+1</f>
        <v>12</v>
      </c>
      <c r="B36" s="31"/>
      <c r="C36" s="22"/>
      <c r="F36" s="23"/>
      <c r="G36" s="24" t="b">
        <f>IF(F36=$A$130,$C$130+B36*$G$130,IF(F36=$A$131,$C$131+(B36-$F$130)*$G$131,IF(F36=$A$132,$C$132+(B36-$F$130-$F$131)*$G$132,IF(F36=$A$133,$C$133+(B36-$F$130-$F$131-$F$132)*$G$133,IF(F36=$A$134,$C$134+(B36-$F$130-$F$131-$F$132-$F$133)*$G$134,IF(F36=$A$135,$C$135+(B36-$F$130-$F$131-$F$132-$F$133-$F$134)*$G$135,IF(F36=$A$136,$C$136+(B36-$F$130-$F$131-$F$132-$F$133-$F$134-$F$135)*$G$136,IF(F36=$A$137,$C$137+(B36-$F$130-$F$131-$F$132-$F$133-$F$134-$F$135-$F$136)*$G$137))))))))</f>
        <v>0</v>
      </c>
      <c r="H36" s="24">
        <f>G36-C36</f>
        <v>0</v>
      </c>
    </row>
    <row r="37" spans="1:8" ht="18.75" customHeight="1" thickBot="1">
      <c r="B37" s="33"/>
      <c r="C37" s="33"/>
      <c r="D37" s="24">
        <f>B38-B36</f>
        <v>0</v>
      </c>
      <c r="E37" s="24">
        <f>(C36+C38)*D37/2</f>
        <v>0</v>
      </c>
      <c r="F37" s="34"/>
      <c r="G37" s="33"/>
      <c r="H37" s="33"/>
    </row>
    <row r="38" spans="1:8" ht="18.75" customHeight="1" thickBot="1">
      <c r="A38" s="32">
        <f>A36+1</f>
        <v>13</v>
      </c>
      <c r="B38" s="31"/>
      <c r="C38" s="22"/>
      <c r="F38" s="23"/>
      <c r="G38" s="24" t="b">
        <f>IF(F38=$A$130,$C$130+B38*$G$130,IF(F38=$A$131,$C$131+(B38-$F$130)*$G$131,IF(F38=$A$132,$C$132+(B38-$F$130-$F$131)*$G$132,IF(F38=$A$133,$C$133+(B38-$F$130-$F$131-$F$132)*$G$133,IF(F38=$A$134,$C$134+(B38-$F$130-$F$131-$F$132-$F$133)*$G$134,IF(F38=$A$135,$C$135+(B38-$F$130-$F$131-$F$132-$F$133-$F$134)*$G$135,IF(F38=$A$136,$C$136+(B38-$F$130-$F$131-$F$132-$F$133-$F$134-$F$135)*$G$136,IF(F38=$A$137,$C$137+(B38-$F$130-$F$131-$F$132-$F$133-$F$134-$F$135-$F$136)*$G$137))))))))</f>
        <v>0</v>
      </c>
      <c r="H38" s="24">
        <f>G38-C38</f>
        <v>0</v>
      </c>
    </row>
    <row r="39" spans="1:8" ht="18.75" customHeight="1" thickBot="1">
      <c r="B39" s="33"/>
      <c r="C39" s="33"/>
      <c r="D39" s="24">
        <f>B40-B38</f>
        <v>0</v>
      </c>
      <c r="E39" s="24">
        <f>(C38+C40)*D39/2</f>
        <v>0</v>
      </c>
      <c r="F39" s="34"/>
      <c r="G39" s="33"/>
      <c r="H39" s="33"/>
    </row>
    <row r="40" spans="1:8" ht="18.75" customHeight="1" thickBot="1">
      <c r="A40" s="32">
        <f>A38+1</f>
        <v>14</v>
      </c>
      <c r="B40" s="31"/>
      <c r="C40" s="22"/>
      <c r="F40" s="23"/>
      <c r="G40" s="24" t="b">
        <f>IF(F40=$A$130,$C$130+B40*$G$130,IF(F40=$A$131,$C$131+(B40-$F$130)*$G$131,IF(F40=$A$132,$C$132+(B40-$F$130-$F$131)*$G$132,IF(F40=$A$133,$C$133+(B40-$F$130-$F$131-$F$132)*$G$133,IF(F40=$A$134,$C$134+(B40-$F$130-$F$131-$F$132-$F$133)*$G$134,IF(F40=$A$135,$C$135+(B40-$F$130-$F$131-$F$132-$F$133-$F$134)*$G$135,IF(F40=$A$136,$C$136+(B40-$F$130-$F$131-$F$132-$F$133-$F$134-$F$135)*$G$136,IF(F40=$A$137,$C$137+(B40-$F$130-$F$131-$F$132-$F$133-$F$134-$F$135-$F$136)*$G$137))))))))</f>
        <v>0</v>
      </c>
      <c r="H40" s="24">
        <f>G40-C40</f>
        <v>0</v>
      </c>
    </row>
    <row r="41" spans="1:8" ht="18.75" customHeight="1" thickBot="1">
      <c r="B41" s="33"/>
      <c r="C41" s="33"/>
      <c r="D41" s="24">
        <f>B42-B40</f>
        <v>0</v>
      </c>
      <c r="E41" s="24">
        <f>(C40+C42)*D41/2</f>
        <v>0</v>
      </c>
      <c r="F41" s="34"/>
      <c r="G41" s="33"/>
      <c r="H41" s="33"/>
    </row>
    <row r="42" spans="1:8" ht="18.75" customHeight="1" thickBot="1">
      <c r="A42" s="32">
        <f>A40+1</f>
        <v>15</v>
      </c>
      <c r="B42" s="31"/>
      <c r="C42" s="22"/>
      <c r="F42" s="23"/>
      <c r="G42" s="24" t="b">
        <f>IF(F42=$A$130,$C$130+B42*$G$130,IF(F42=$A$131,$C$131+(B42-$F$130)*$G$131,IF(F42=$A$132,$C$132+(B42-$F$130-$F$131)*$G$132,IF(F42=$A$133,$C$133+(B42-$F$130-$F$131-$F$132)*$G$133,IF(F42=$A$134,$C$134+(B42-$F$130-$F$131-$F$132-$F$133)*$G$134,IF(F42=$A$135,$C$135+(B42-$F$130-$F$131-$F$132-$F$133-$F$134)*$G$135,IF(F42=$A$136,$C$136+(B42-$F$130-$F$131-$F$132-$F$133-$F$134-$F$135)*$G$136,IF(F42=$A$137,$C$137+(B42-$F$130-$F$131-$F$132-$F$133-$F$134-$F$135-$F$136)*$G$137))))))))</f>
        <v>0</v>
      </c>
      <c r="H42" s="24">
        <f>G42-C42</f>
        <v>0</v>
      </c>
    </row>
    <row r="43" spans="1:8" ht="18.75" customHeight="1" thickBot="1">
      <c r="B43" s="33"/>
      <c r="C43" s="33"/>
      <c r="D43" s="24">
        <f>B44-B42</f>
        <v>0</v>
      </c>
      <c r="E43" s="24">
        <f>(C42+C44)*D43/2</f>
        <v>0</v>
      </c>
      <c r="F43" s="34"/>
      <c r="G43" s="33"/>
      <c r="H43" s="33"/>
    </row>
    <row r="44" spans="1:8" ht="18.75" customHeight="1" thickBot="1">
      <c r="A44" s="32">
        <f>A42+1</f>
        <v>16</v>
      </c>
      <c r="B44" s="31"/>
      <c r="C44" s="22"/>
      <c r="F44" s="23"/>
      <c r="G44" s="24" t="b">
        <f>IF(F44=$A$130,$C$130+B44*$G$130,IF(F44=$A$131,$C$131+(B44-$F$130)*$G$131,IF(F44=$A$132,$C$132+(B44-$F$130-$F$131)*$G$132,IF(F44=$A$133,$C$133+(B44-$F$130-$F$131-$F$132)*$G$133,IF(F44=$A$134,$C$134+(B44-$F$130-$F$131-$F$132-$F$133)*$G$134,IF(F44=$A$135,$C$135+(B44-$F$130-$F$131-$F$132-$F$133-$F$134)*$G$135,IF(F44=$A$136,$C$136+(B44-$F$130-$F$131-$F$132-$F$133-$F$134-$F$135)*$G$136,IF(F44=$A$137,$C$137+(B44-$F$130-$F$131-$F$132-$F$133-$F$134-$F$135-$F$136)*$G$137))))))))</f>
        <v>0</v>
      </c>
      <c r="H44" s="24">
        <f>G44-C44</f>
        <v>0</v>
      </c>
    </row>
    <row r="45" spans="1:8" ht="18.75" customHeight="1" thickBot="1">
      <c r="B45" s="33"/>
      <c r="C45" s="33"/>
      <c r="D45" s="24">
        <f>B46-B44</f>
        <v>0</v>
      </c>
      <c r="E45" s="24">
        <f>(C44+C46)*D45/2</f>
        <v>0</v>
      </c>
      <c r="F45" s="34"/>
      <c r="G45" s="33"/>
      <c r="H45" s="33"/>
    </row>
    <row r="46" spans="1:8" ht="18.75" customHeight="1" thickBot="1">
      <c r="A46" s="32">
        <f>A44+1</f>
        <v>17</v>
      </c>
      <c r="B46" s="31"/>
      <c r="C46" s="22"/>
      <c r="F46" s="23"/>
      <c r="G46" s="24" t="b">
        <f>IF(F46=$A$130,$C$130+B46*$G$130,IF(F46=$A$131,$C$131+(B46-$F$130)*$G$131,IF(F46=$A$132,$C$132+(B46-$F$130-$F$131)*$G$132,IF(F46=$A$133,$C$133+(B46-$F$130-$F$131-$F$132)*$G$133,IF(F46=$A$134,$C$134+(B46-$F$130-$F$131-$F$132-$F$133)*$G$134,IF(F46=$A$135,$C$135+(B46-$F$130-$F$131-$F$132-$F$133-$F$134)*$G$135,IF(F46=$A$136,$C$136+(B46-$F$130-$F$131-$F$132-$F$133-$F$134-$F$135)*$G$136,IF(F46=$A$137,$C$137+(B46-$F$130-$F$131-$F$132-$F$133-$F$134-$F$135-$F$136)*$G$137))))))))</f>
        <v>0</v>
      </c>
      <c r="H46" s="24">
        <f>G46-C46</f>
        <v>0</v>
      </c>
    </row>
    <row r="47" spans="1:8" ht="18.75" customHeight="1" thickBot="1">
      <c r="B47" s="33"/>
      <c r="C47" s="33"/>
      <c r="D47" s="24">
        <f>B48-B46</f>
        <v>0</v>
      </c>
      <c r="E47" s="24">
        <f>(C46+C48)*D47/2</f>
        <v>0</v>
      </c>
      <c r="F47" s="34"/>
      <c r="G47" s="33"/>
      <c r="H47" s="33"/>
    </row>
    <row r="48" spans="1:8" ht="18.75" customHeight="1" thickBot="1">
      <c r="A48" s="32">
        <f>A46+1</f>
        <v>18</v>
      </c>
      <c r="B48" s="31"/>
      <c r="C48" s="22"/>
      <c r="F48" s="23"/>
      <c r="G48" s="24" t="b">
        <f>IF(F48=$A$130,$C$130+B48*$G$130,IF(F48=$A$131,$C$131+(B48-$F$130)*$G$131,IF(F48=$A$132,$C$132+(B48-$F$130-$F$131)*$G$132,IF(F48=$A$133,$C$133+(B48-$F$130-$F$131-$F$132)*$G$133,IF(F48=$A$134,$C$134+(B48-$F$130-$F$131-$F$132-$F$133)*$G$134,IF(F48=$A$135,$C$135+(B48-$F$130-$F$131-$F$132-$F$133-$F$134)*$G$135,IF(F48=$A$136,$C$136+(B48-$F$130-$F$131-$F$132-$F$133-$F$134-$F$135)*$G$136,IF(F48=$A$137,$C$137+(B48-$F$130-$F$131-$F$132-$F$133-$F$134-$F$135-$F$136)*$G$137))))))))</f>
        <v>0</v>
      </c>
      <c r="H48" s="24">
        <f>G48-C48</f>
        <v>0</v>
      </c>
    </row>
    <row r="49" spans="1:8" ht="18.75" customHeight="1" thickBot="1">
      <c r="B49" s="33"/>
      <c r="C49" s="33"/>
      <c r="D49" s="24">
        <f>B50-B48</f>
        <v>0</v>
      </c>
      <c r="E49" s="24">
        <f>(C48+C50)*D49/2</f>
        <v>0</v>
      </c>
      <c r="F49" s="34"/>
      <c r="G49" s="33"/>
      <c r="H49" s="33"/>
    </row>
    <row r="50" spans="1:8" ht="18.75" customHeight="1" thickBot="1">
      <c r="A50" s="32">
        <f>A48+1</f>
        <v>19</v>
      </c>
      <c r="B50" s="31"/>
      <c r="C50" s="22"/>
      <c r="F50" s="23"/>
      <c r="G50" s="24" t="b">
        <f>IF(F50=$A$130,$C$130+B50*$G$130,IF(F50=$A$131,$C$131+(B50-$F$130)*$G$131,IF(F50=$A$132,$C$132+(B50-$F$130-$F$131)*$G$132,IF(F50=$A$133,$C$133+(B50-$F$130-$F$131-$F$132)*$G$133,IF(F50=$A$134,$C$134+(B50-$F$130-$F$131-$F$132-$F$133)*$G$134,IF(F50=$A$135,$C$135+(B50-$F$130-$F$131-$F$132-$F$133-$F$134)*$G$135,IF(F50=$A$136,$C$136+(B50-$F$130-$F$131-$F$132-$F$133-$F$134-$F$135)*$G$136,IF(F50=$A$137,$C$137+(B50-$F$130-$F$131-$F$132-$F$133-$F$134-$F$135-$F$136)*$G$137))))))))</f>
        <v>0</v>
      </c>
      <c r="H50" s="24">
        <f>G50-C50</f>
        <v>0</v>
      </c>
    </row>
    <row r="51" spans="1:8" ht="18.75" customHeight="1" thickBot="1">
      <c r="B51" s="33"/>
      <c r="C51" s="33"/>
      <c r="D51" s="24">
        <f>B52-B50</f>
        <v>0</v>
      </c>
      <c r="E51" s="24">
        <f>(C50+C52)*D51/2</f>
        <v>0</v>
      </c>
      <c r="F51" s="34"/>
      <c r="G51" s="33"/>
      <c r="H51" s="33"/>
    </row>
    <row r="52" spans="1:8" ht="18.75" customHeight="1" thickBot="1">
      <c r="A52" s="32">
        <f>A50+1</f>
        <v>20</v>
      </c>
      <c r="B52" s="31"/>
      <c r="C52" s="22"/>
      <c r="F52" s="23"/>
      <c r="G52" s="24" t="b">
        <f>IF(F52=$A$130,$C$130+B52*$G$130,IF(F52=$A$131,$C$131+(B52-$F$130)*$G$131,IF(F52=$A$132,$C$132+(B52-$F$130-$F$131)*$G$132,IF(F52=$A$133,$C$133+(B52-$F$130-$F$131-$F$132)*$G$133,IF(F52=$A$134,$C$134+(B52-$F$130-$F$131-$F$132-$F$133)*$G$134,IF(F52=$A$135,$C$135+(B52-$F$130-$F$131-$F$132-$F$133-$F$134)*$G$135,IF(F52=$A$136,$C$136+(B52-$F$130-$F$131-$F$132-$F$133-$F$134-$F$135)*$G$136,IF(F52=$A$137,$C$137+(B52-$F$130-$F$131-$F$132-$F$133-$F$134-$F$135-$F$136)*$G$137))))))))</f>
        <v>0</v>
      </c>
      <c r="H52" s="24">
        <f>G52-C52</f>
        <v>0</v>
      </c>
    </row>
    <row r="53" spans="1:8" ht="18.75" customHeight="1" thickBot="1">
      <c r="B53" s="33"/>
      <c r="C53" s="33"/>
      <c r="D53" s="24">
        <f>B54-B52</f>
        <v>0</v>
      </c>
      <c r="E53" s="24">
        <f>(C52+C54)*D53/2</f>
        <v>0</v>
      </c>
      <c r="F53" s="34"/>
      <c r="G53" s="33"/>
      <c r="H53" s="33"/>
    </row>
    <row r="54" spans="1:8" ht="18.75" customHeight="1" thickBot="1">
      <c r="A54" s="32">
        <f>A52+1</f>
        <v>21</v>
      </c>
      <c r="B54" s="31"/>
      <c r="C54" s="22"/>
      <c r="F54" s="23"/>
      <c r="G54" s="24" t="b">
        <f>IF(F54=$A$130,$C$130+B54*$G$130,IF(F54=$A$131,$C$131+(B54-$F$130)*$G$131,IF(F54=$A$132,$C$132+(B54-$F$130-$F$131)*$G$132,IF(F54=$A$133,$C$133+(B54-$F$130-$F$131-$F$132)*$G$133,IF(F54=$A$134,$C$134+(B54-$F$130-$F$131-$F$132-$F$133)*$G$134,IF(F54=$A$135,$C$135+(B54-$F$130-$F$131-$F$132-$F$133-$F$134)*$G$135,IF(F54=$A$136,$C$136+(B54-$F$130-$F$131-$F$132-$F$133-$F$134-$F$135)*$G$136,IF(F54=$A$137,$C$137+(B54-$F$130-$F$131-$F$132-$F$133-$F$134-$F$135-$F$136)*$G$137))))))))</f>
        <v>0</v>
      </c>
      <c r="H54" s="24">
        <f>G54-C54</f>
        <v>0</v>
      </c>
    </row>
    <row r="55" spans="1:8" ht="18.75" customHeight="1" thickBot="1">
      <c r="B55" s="33"/>
      <c r="C55" s="33"/>
      <c r="D55" s="24">
        <f>B56-B54</f>
        <v>0</v>
      </c>
      <c r="E55" s="24">
        <f>(C54+C56)*D55/2</f>
        <v>0</v>
      </c>
      <c r="F55" s="34"/>
      <c r="G55" s="33"/>
      <c r="H55" s="33"/>
    </row>
    <row r="56" spans="1:8" ht="18.75" customHeight="1" thickBot="1">
      <c r="A56" s="32">
        <f>A54+1</f>
        <v>22</v>
      </c>
      <c r="B56" s="31"/>
      <c r="C56" s="22"/>
      <c r="F56" s="23"/>
      <c r="G56" s="24" t="b">
        <f>IF(F56=$A$130,$C$130+B56*$G$130,IF(F56=$A$131,$C$131+(B56-$F$130)*$G$131,IF(F56=$A$132,$C$132+(B56-$F$130-$F$131)*$G$132,IF(F56=$A$133,$C$133+(B56-$F$130-$F$131-$F$132)*$G$133,IF(F56=$A$134,$C$134+(B56-$F$130-$F$131-$F$132-$F$133)*$G$134,IF(F56=$A$135,$C$135+(B56-$F$130-$F$131-$F$132-$F$133-$F$134)*$G$135,IF(F56=$A$136,$C$136+(B56-$F$130-$F$131-$F$132-$F$133-$F$134-$F$135)*$G$136,IF(F56=$A$137,$C$137+(B56-$F$130-$F$131-$F$132-$F$133-$F$134-$F$135-$F$136)*$G$137))))))))</f>
        <v>0</v>
      </c>
      <c r="H56" s="24">
        <f>G56-C56</f>
        <v>0</v>
      </c>
    </row>
    <row r="57" spans="1:8" ht="18.75" customHeight="1" thickBot="1">
      <c r="B57" s="33"/>
      <c r="C57" s="33"/>
      <c r="D57" s="24">
        <f>B58-B56</f>
        <v>0</v>
      </c>
      <c r="E57" s="24">
        <f>(C56+C58)*D57/2</f>
        <v>0</v>
      </c>
      <c r="F57" s="34"/>
      <c r="G57" s="33"/>
      <c r="H57" s="33"/>
    </row>
    <row r="58" spans="1:8" ht="18.75" customHeight="1" thickBot="1">
      <c r="A58" s="32">
        <f>A56+1</f>
        <v>23</v>
      </c>
      <c r="B58" s="31"/>
      <c r="C58" s="22"/>
      <c r="F58" s="23"/>
      <c r="G58" s="24" t="b">
        <f>IF(F58=$A$130,$C$130+B58*$G$130,IF(F58=$A$131,$C$131+(B58-$F$130)*$G$131,IF(F58=$A$132,$C$132+(B58-$F$130-$F$131)*$G$132,IF(F58=$A$133,$C$133+(B58-$F$130-$F$131-$F$132)*$G$133,IF(F58=$A$134,$C$134+(B58-$F$130-$F$131-$F$132-$F$133)*$G$134,IF(F58=$A$135,$C$135+(B58-$F$130-$F$131-$F$132-$F$133-$F$134)*$G$135,IF(F58=$A$136,$C$136+(B58-$F$130-$F$131-$F$132-$F$133-$F$134-$F$135)*$G$136,IF(F58=$A$137,$C$137+(B58-$F$130-$F$131-$F$132-$F$133-$F$134-$F$135-$F$136)*$G$137))))))))</f>
        <v>0</v>
      </c>
      <c r="H58" s="24">
        <f>G58-C58</f>
        <v>0</v>
      </c>
    </row>
    <row r="59" spans="1:8" ht="18.75" customHeight="1" thickBot="1">
      <c r="B59" s="33"/>
      <c r="C59" s="33"/>
      <c r="D59" s="24">
        <f>B60-B58</f>
        <v>0</v>
      </c>
      <c r="E59" s="24">
        <f>(C58+C60)*D59/2</f>
        <v>0</v>
      </c>
      <c r="F59" s="34"/>
      <c r="G59" s="33"/>
      <c r="H59" s="33"/>
    </row>
    <row r="60" spans="1:8" ht="18.75" customHeight="1" thickBot="1">
      <c r="A60" s="32">
        <f>A58+1</f>
        <v>24</v>
      </c>
      <c r="B60" s="31"/>
      <c r="C60" s="22"/>
      <c r="F60" s="23"/>
      <c r="G60" s="24" t="b">
        <f>IF(F60=$A$130,$C$130+B60*$G$130,IF(F60=$A$131,$C$131+(B60-$F$130)*$G$131,IF(F60=$A$132,$C$132+(B60-$F$130-$F$131)*$G$132,IF(F60=$A$133,$C$133+(B60-$F$130-$F$131-$F$132)*$G$133,IF(F60=$A$134,$C$134+(B60-$F$130-$F$131-$F$132-$F$133)*$G$134,IF(F60=$A$135,$C$135+(B60-$F$130-$F$131-$F$132-$F$133-$F$134)*$G$135,IF(F60=$A$136,$C$136+(B60-$F$130-$F$131-$F$132-$F$133-$F$134-$F$135)*$G$136,IF(F60=$A$137,$C$137+(B60-$F$130-$F$131-$F$132-$F$133-$F$134-$F$135-$F$136)*$G$137))))))))</f>
        <v>0</v>
      </c>
      <c r="H60" s="24">
        <f>G60-C60</f>
        <v>0</v>
      </c>
    </row>
    <row r="61" spans="1:8" ht="18.75" customHeight="1" thickBot="1">
      <c r="B61" s="33"/>
      <c r="C61" s="33"/>
      <c r="D61" s="24">
        <f>B62-B60</f>
        <v>0</v>
      </c>
      <c r="E61" s="24">
        <f>(C60+C62)*D61/2</f>
        <v>0</v>
      </c>
      <c r="F61" s="34"/>
      <c r="G61" s="33"/>
      <c r="H61" s="33"/>
    </row>
    <row r="62" spans="1:8" ht="18.75" customHeight="1" thickBot="1">
      <c r="A62" s="32">
        <f>A60+1</f>
        <v>25</v>
      </c>
      <c r="B62" s="31"/>
      <c r="C62" s="22"/>
      <c r="F62" s="23"/>
      <c r="G62" s="24" t="b">
        <f>IF(F62=$A$130,$C$130+B62*$G$130,IF(F62=$A$131,$C$131+(B62-$F$130)*$G$131,IF(F62=$A$132,$C$132+(B62-$F$130-$F$131)*$G$132,IF(F62=$A$133,$C$133+(B62-$F$130-$F$131-$F$132)*$G$133,IF(F62=$A$134,$C$134+(B62-$F$130-$F$131-$F$132-$F$133)*$G$134,IF(F62=$A$135,$C$135+(B62-$F$130-$F$131-$F$132-$F$133-$F$134)*$G$135,IF(F62=$A$136,$C$136+(B62-$F$130-$F$131-$F$132-$F$133-$F$134-$F$135)*$G$136,IF(F62=$A$137,$C$137+(B62-$F$130-$F$131-$F$132-$F$133-$F$134-$F$135-$F$136)*$G$137))))))))</f>
        <v>0</v>
      </c>
      <c r="H62" s="24">
        <f>G62-C62</f>
        <v>0</v>
      </c>
    </row>
    <row r="63" spans="1:8" ht="18.75" customHeight="1" thickBot="1">
      <c r="B63" s="33"/>
      <c r="C63" s="33"/>
      <c r="D63" s="24">
        <f>B64-B62</f>
        <v>0</v>
      </c>
      <c r="E63" s="24">
        <f>(C62+C64)*D63/2</f>
        <v>0</v>
      </c>
      <c r="F63" s="34"/>
      <c r="G63" s="33"/>
      <c r="H63" s="33"/>
    </row>
    <row r="64" spans="1:8" ht="18.75" customHeight="1" thickBot="1">
      <c r="A64" s="32">
        <f>A62+1</f>
        <v>26</v>
      </c>
      <c r="B64" s="31"/>
      <c r="C64" s="22"/>
      <c r="F64" s="23"/>
      <c r="G64" s="24" t="b">
        <f>IF(F64=$A$130,$C$130+B64*$G$130,IF(F64=$A$131,$C$131+(B64-$F$130)*$G$131,IF(F64=$A$132,$C$132+(B64-$F$130-$F$131)*$G$132,IF(F64=$A$133,$C$133+(B64-$F$130-$F$131-$F$132)*$G$133,IF(F64=$A$134,$C$134+(B64-$F$130-$F$131-$F$132-$F$133)*$G$134,IF(F64=$A$135,$C$135+(B64-$F$130-$F$131-$F$132-$F$133-$F$134)*$G$135,IF(F64=$A$136,$C$136+(B64-$F$130-$F$131-$F$132-$F$133-$F$134-$F$135)*$G$136,IF(F64=$A$137,$C$137+(B64-$F$130-$F$131-$F$132-$F$133-$F$134-$F$135-$F$136)*$G$137))))))))</f>
        <v>0</v>
      </c>
      <c r="H64" s="24">
        <f>G64-C64</f>
        <v>0</v>
      </c>
    </row>
    <row r="65" spans="1:8" ht="18.75" customHeight="1" thickBot="1">
      <c r="B65" s="33"/>
      <c r="C65" s="33"/>
      <c r="D65" s="24">
        <f>B66-B64</f>
        <v>0</v>
      </c>
      <c r="E65" s="24">
        <f>(C64+C66)*D65/2</f>
        <v>0</v>
      </c>
      <c r="F65" s="34"/>
      <c r="G65" s="33"/>
      <c r="H65" s="33"/>
    </row>
    <row r="66" spans="1:8" ht="18.75" customHeight="1" thickBot="1">
      <c r="A66" s="32">
        <f>A64+1</f>
        <v>27</v>
      </c>
      <c r="B66" s="31"/>
      <c r="C66" s="22"/>
      <c r="F66" s="23"/>
      <c r="G66" s="24" t="b">
        <f>IF(F66=$A$130,$C$130+B66*$G$130,IF(F66=$A$131,$C$131+(B66-$F$130)*$G$131,IF(F66=$A$132,$C$132+(B66-$F$130-$F$131)*$G$132,IF(F66=$A$133,$C$133+(B66-$F$130-$F$131-$F$132)*$G$133,IF(F66=$A$134,$C$134+(B66-$F$130-$F$131-$F$132-$F$133)*$G$134,IF(F66=$A$135,$C$135+(B66-$F$130-$F$131-$F$132-$F$133-$F$134)*$G$135,IF(F66=$A$136,$C$136+(B66-$F$130-$F$131-$F$132-$F$133-$F$134-$F$135)*$G$136,IF(F66=$A$137,$C$137+(B66-$F$130-$F$131-$F$132-$F$133-$F$134-$F$135-$F$136)*$G$137))))))))</f>
        <v>0</v>
      </c>
      <c r="H66" s="24">
        <f>G66-C66</f>
        <v>0</v>
      </c>
    </row>
    <row r="67" spans="1:8" ht="18.75" customHeight="1" thickBot="1">
      <c r="B67" s="33"/>
      <c r="C67" s="33"/>
      <c r="D67" s="24">
        <f>B68-B66</f>
        <v>0</v>
      </c>
      <c r="E67" s="24">
        <f>(C66+C68)*D67/2</f>
        <v>0</v>
      </c>
      <c r="F67" s="34"/>
      <c r="G67" s="33"/>
      <c r="H67" s="33"/>
    </row>
    <row r="68" spans="1:8" ht="18.75" customHeight="1" thickBot="1">
      <c r="A68" s="32">
        <f>A66+1</f>
        <v>28</v>
      </c>
      <c r="B68" s="31"/>
      <c r="C68" s="22"/>
      <c r="F68" s="23"/>
      <c r="G68" s="24" t="b">
        <f>IF(F68=$A$130,$C$130+B68*$G$130,IF(F68=$A$131,$C$131+(B68-$F$130)*$G$131,IF(F68=$A$132,$C$132+(B68-$F$130-$F$131)*$G$132,IF(F68=$A$133,$C$133+(B68-$F$130-$F$131-$F$132)*$G$133,IF(F68=$A$134,$C$134+(B68-$F$130-$F$131-$F$132-$F$133)*$G$134,IF(F68=$A$135,$C$135+(B68-$F$130-$F$131-$F$132-$F$133-$F$134)*$G$135,IF(F68=$A$136,$C$136+(B68-$F$130-$F$131-$F$132-$F$133-$F$134-$F$135)*$G$136,IF(F68=$A$137,$C$137+(B68-$F$130-$F$131-$F$132-$F$133-$F$134-$F$135-$F$136)*$G$137))))))))</f>
        <v>0</v>
      </c>
      <c r="H68" s="24">
        <f>G68-C68</f>
        <v>0</v>
      </c>
    </row>
    <row r="69" spans="1:8" ht="18.75" customHeight="1" thickBot="1">
      <c r="B69" s="33"/>
      <c r="C69" s="33"/>
      <c r="D69" s="24">
        <f>B70-B68</f>
        <v>0</v>
      </c>
      <c r="E69" s="24">
        <f>(C68+C70)*D69/2</f>
        <v>0</v>
      </c>
      <c r="F69" s="34"/>
      <c r="G69" s="33"/>
      <c r="H69" s="33"/>
    </row>
    <row r="70" spans="1:8" ht="18.75" customHeight="1" thickBot="1">
      <c r="A70" s="32">
        <f>A68+1</f>
        <v>29</v>
      </c>
      <c r="B70" s="31"/>
      <c r="C70" s="22"/>
      <c r="F70" s="23"/>
      <c r="G70" s="24" t="b">
        <f>IF(F70=$A$130,$C$130+B70*$G$130,IF(F70=$A$131,$C$131+(B70-$F$130)*$G$131,IF(F70=$A$132,$C$132+(B70-$F$130-$F$131)*$G$132,IF(F70=$A$133,$C$133+(B70-$F$130-$F$131-$F$132)*$G$133,IF(F70=$A$134,$C$134+(B70-$F$130-$F$131-$F$132-$F$133)*$G$134,IF(F70=$A$135,$C$135+(B70-$F$130-$F$131-$F$132-$F$133-$F$134)*$G$135,IF(F70=$A$136,$C$136+(B70-$F$130-$F$131-$F$132-$F$133-$F$134-$F$135)*$G$136,IF(F70=$A$137,$C$137+(B70-$F$130-$F$131-$F$132-$F$133-$F$134-$F$135-$F$136)*$G$137))))))))</f>
        <v>0</v>
      </c>
      <c r="H70" s="24">
        <f>G70-C70</f>
        <v>0</v>
      </c>
    </row>
    <row r="71" spans="1:8" ht="18.75" customHeight="1" thickBot="1">
      <c r="B71" s="33"/>
      <c r="C71" s="33"/>
      <c r="D71" s="24">
        <f>B72-B70</f>
        <v>0</v>
      </c>
      <c r="E71" s="24">
        <f>(C70+C72)*D71/2</f>
        <v>0</v>
      </c>
      <c r="F71" s="34"/>
      <c r="G71" s="33"/>
      <c r="H71" s="33"/>
    </row>
    <row r="72" spans="1:8" ht="18.75" customHeight="1" thickBot="1">
      <c r="A72" s="32">
        <f>A70+1</f>
        <v>30</v>
      </c>
      <c r="B72" s="31"/>
      <c r="C72" s="22"/>
      <c r="F72" s="23"/>
      <c r="G72" s="24" t="b">
        <f>IF(F72=$A$130,$C$130+B72*$G$130,IF(F72=$A$131,$C$131+(B72-$F$130)*$G$131,IF(F72=$A$132,$C$132+(B72-$F$130-$F$131)*$G$132,IF(F72=$A$133,$C$133+(B72-$F$130-$F$131-$F$132)*$G$133,IF(F72=$A$134,$C$134+(B72-$F$130-$F$131-$F$132-$F$133)*$G$134,IF(F72=$A$135,$C$135+(B72-$F$130-$F$131-$F$132-$F$133-$F$134)*$G$135,IF(F72=$A$136,$C$136+(B72-$F$130-$F$131-$F$132-$F$133-$F$134-$F$135)*$G$136,IF(F72=$A$137,$C$137+(B72-$F$130-$F$131-$F$132-$F$133-$F$134-$F$135-$F$136)*$G$137))))))))</f>
        <v>0</v>
      </c>
      <c r="H72" s="24">
        <f>G72-C72</f>
        <v>0</v>
      </c>
    </row>
    <row r="73" spans="1:8" ht="18.75" customHeight="1" thickBot="1">
      <c r="B73" s="33"/>
      <c r="C73" s="33"/>
      <c r="D73" s="24">
        <f>B74-B72</f>
        <v>0</v>
      </c>
      <c r="E73" s="24">
        <f>(C72+C74)*D73/2</f>
        <v>0</v>
      </c>
      <c r="F73" s="34"/>
      <c r="G73" s="33"/>
      <c r="H73" s="33"/>
    </row>
    <row r="74" spans="1:8" ht="18.75" customHeight="1" thickBot="1">
      <c r="A74" s="32">
        <f>A72+1</f>
        <v>31</v>
      </c>
      <c r="B74" s="31"/>
      <c r="C74" s="22"/>
      <c r="F74" s="23"/>
      <c r="G74" s="24" t="b">
        <f>IF(F74=$A$130,$C$130+B74*$G$130,IF(F74=$A$131,$C$131+(B74-$F$130)*$G$131,IF(F74=$A$132,$C$132+(B74-$F$130-$F$131)*$G$132,IF(F74=$A$133,$C$133+(B74-$F$130-$F$131-$F$132)*$G$133,IF(F74=$A$134,$C$134+(B74-$F$130-$F$131-$F$132-$F$133)*$G$134,IF(F74=$A$135,$C$135+(B74-$F$130-$F$131-$F$132-$F$133-$F$134)*$G$135,IF(F74=$A$136,$C$136+(B74-$F$130-$F$131-$F$132-$F$133-$F$134-$F$135)*$G$136,IF(F74=$A$137,$C$137+(B74-$F$130-$F$131-$F$132-$F$133-$F$134-$F$135-$F$136)*$G$137))))))))</f>
        <v>0</v>
      </c>
      <c r="H74" s="24">
        <f>G74-C74</f>
        <v>0</v>
      </c>
    </row>
    <row r="75" spans="1:8" ht="18.75" customHeight="1" thickBot="1">
      <c r="B75" s="33"/>
      <c r="C75" s="33"/>
      <c r="D75" s="24">
        <f>B76-B74</f>
        <v>0</v>
      </c>
      <c r="E75" s="24">
        <f>(C74+C76)*D75/2</f>
        <v>0</v>
      </c>
      <c r="F75" s="34"/>
      <c r="G75" s="33"/>
      <c r="H75" s="33"/>
    </row>
    <row r="76" spans="1:8" ht="18.75" customHeight="1" thickBot="1">
      <c r="A76" s="32">
        <f>A74+1</f>
        <v>32</v>
      </c>
      <c r="B76" s="31"/>
      <c r="C76" s="22"/>
      <c r="F76" s="23"/>
      <c r="G76" s="24" t="b">
        <f>IF(F76=$A$130,$C$130+B76*$G$130,IF(F76=$A$131,$C$131+(B76-$F$130)*$G$131,IF(F76=$A$132,$C$132+(B76-$F$130-$F$131)*$G$132,IF(F76=$A$133,$C$133+(B76-$F$130-$F$131-$F$132)*$G$133,IF(F76=$A$134,$C$134+(B76-$F$130-$F$131-$F$132-$F$133)*$G$134,IF(F76=$A$135,$C$135+(B76-$F$130-$F$131-$F$132-$F$133-$F$134)*$G$135,IF(F76=$A$136,$C$136+(B76-$F$130-$F$131-$F$132-$F$133-$F$134-$F$135)*$G$136,IF(F76=$A$137,$C$137+(B76-$F$130-$F$131-$F$132-$F$133-$F$134-$F$135-$F$136)*$G$137))))))))</f>
        <v>0</v>
      </c>
      <c r="H76" s="24">
        <f>G76-C76</f>
        <v>0</v>
      </c>
    </row>
    <row r="77" spans="1:8" ht="18.75" customHeight="1" thickBot="1">
      <c r="B77" s="33"/>
      <c r="C77" s="33"/>
      <c r="D77" s="24">
        <f>B78-B76</f>
        <v>0</v>
      </c>
      <c r="E77" s="24">
        <f>(C76+C78)*D77/2</f>
        <v>0</v>
      </c>
      <c r="F77" s="34"/>
      <c r="G77" s="33"/>
      <c r="H77" s="33"/>
    </row>
    <row r="78" spans="1:8" ht="18.75" customHeight="1" thickBot="1">
      <c r="A78" s="32">
        <f>A76+1</f>
        <v>33</v>
      </c>
      <c r="B78" s="31"/>
      <c r="C78" s="22"/>
      <c r="F78" s="23"/>
      <c r="G78" s="24" t="b">
        <f>IF(F78=$A$130,$C$130+B78*$G$130,IF(F78=$A$131,$C$131+(B78-$F$130)*$G$131,IF(F78=$A$132,$C$132+(B78-$F$130-$F$131)*$G$132,IF(F78=$A$133,$C$133+(B78-$F$130-$F$131-$F$132)*$G$133,IF(F78=$A$134,$C$134+(B78-$F$130-$F$131-$F$132-$F$133)*$G$134,IF(F78=$A$135,$C$135+(B78-$F$130-$F$131-$F$132-$F$133-$F$134)*$G$135,IF(F78=$A$136,$C$136+(B78-$F$130-$F$131-$F$132-$F$133-$F$134-$F$135)*$G$136,IF(F78=$A$137,$C$137+(B78-$F$130-$F$131-$F$132-$F$133-$F$134-$F$135-$F$136)*$G$137))))))))</f>
        <v>0</v>
      </c>
      <c r="H78" s="24">
        <f>G78-C78</f>
        <v>0</v>
      </c>
    </row>
    <row r="79" spans="1:8" ht="18.75" customHeight="1" thickBot="1">
      <c r="B79" s="33"/>
      <c r="C79" s="33"/>
      <c r="D79" s="24">
        <f>B80-B78</f>
        <v>0</v>
      </c>
      <c r="E79" s="24">
        <f>(C78+C80)*D79/2</f>
        <v>0</v>
      </c>
      <c r="F79" s="34"/>
      <c r="G79" s="33"/>
      <c r="H79" s="33"/>
    </row>
    <row r="80" spans="1:8" ht="18.75" customHeight="1" thickBot="1">
      <c r="A80" s="32">
        <f>A78+1</f>
        <v>34</v>
      </c>
      <c r="B80" s="31"/>
      <c r="C80" s="22"/>
      <c r="F80" s="23"/>
      <c r="G80" s="24" t="b">
        <f>IF(F80=$A$130,$C$130+B80*$G$130,IF(F80=$A$131,$C$131+(B80-$F$130)*$G$131,IF(F80=$A$132,$C$132+(B80-$F$130-$F$131)*$G$132,IF(F80=$A$133,$C$133+(B80-$F$130-$F$131-$F$132)*$G$133,IF(F80=$A$134,$C$134+(B80-$F$130-$F$131-$F$132-$F$133)*$G$134,IF(F80=$A$135,$C$135+(B80-$F$130-$F$131-$F$132-$F$133-$F$134)*$G$135,IF(F80=$A$136,$C$136+(B80-$F$130-$F$131-$F$132-$F$133-$F$134-$F$135)*$G$136,IF(F80=$A$137,$C$137+(B80-$F$130-$F$131-$F$132-$F$133-$F$134-$F$135-$F$136)*$G$137))))))))</f>
        <v>0</v>
      </c>
      <c r="H80" s="24">
        <f>G80-C80</f>
        <v>0</v>
      </c>
    </row>
    <row r="81" spans="1:8" ht="18.75" customHeight="1" thickBot="1">
      <c r="B81" s="33"/>
      <c r="C81" s="33"/>
      <c r="D81" s="24">
        <f>B82-B80</f>
        <v>0</v>
      </c>
      <c r="E81" s="24">
        <f>(C80+C82)*D81/2</f>
        <v>0</v>
      </c>
      <c r="F81" s="34"/>
      <c r="G81" s="33"/>
      <c r="H81" s="33"/>
    </row>
    <row r="82" spans="1:8" ht="18.75" customHeight="1" thickBot="1">
      <c r="A82" s="32">
        <f>A80+1</f>
        <v>35</v>
      </c>
      <c r="B82" s="31"/>
      <c r="C82" s="22"/>
      <c r="F82" s="23"/>
      <c r="G82" s="24" t="b">
        <f>IF(F82=$A$130,$C$130+B82*$G$130,IF(F82=$A$131,$C$131+(B82-$F$130)*$G$131,IF(F82=$A$132,$C$132+(B82-$F$130-$F$131)*$G$132,IF(F82=$A$133,$C$133+(B82-$F$130-$F$131-$F$132)*$G$133,IF(F82=$A$134,$C$134+(B82-$F$130-$F$131-$F$132-$F$133)*$G$134,IF(F82=$A$135,$C$135+(B82-$F$130-$F$131-$F$132-$F$133-$F$134)*$G$135,IF(F82=$A$136,$C$136+(B82-$F$130-$F$131-$F$132-$F$133-$F$134-$F$135)*$G$136,IF(F82=$A$137,$C$137+(B82-$F$130-$F$131-$F$132-$F$133-$F$134-$F$135-$F$136)*$G$137))))))))</f>
        <v>0</v>
      </c>
      <c r="H82" s="24">
        <f>G82-C82</f>
        <v>0</v>
      </c>
    </row>
    <row r="83" spans="1:8" ht="18.75" customHeight="1" thickBot="1">
      <c r="B83" s="33"/>
      <c r="C83" s="33"/>
      <c r="D83" s="24">
        <f>B84-B82</f>
        <v>0</v>
      </c>
      <c r="E83" s="24">
        <f>(C82+C84)*D83/2</f>
        <v>0</v>
      </c>
      <c r="F83" s="34"/>
      <c r="G83" s="33"/>
      <c r="H83" s="33"/>
    </row>
    <row r="84" spans="1:8" ht="18.75" customHeight="1" thickBot="1">
      <c r="A84" s="32">
        <f>A82+1</f>
        <v>36</v>
      </c>
      <c r="B84" s="31"/>
      <c r="C84" s="22"/>
      <c r="F84" s="23"/>
      <c r="G84" s="24" t="b">
        <f>IF(F84=$A$130,$C$130+B84*$G$130,IF(F84=$A$131,$C$131+(B84-$F$130)*$G$131,IF(F84=$A$132,$C$132+(B84-$F$130-$F$131)*$G$132,IF(F84=$A$133,$C$133+(B84-$F$130-$F$131-$F$132)*$G$133,IF(F84=$A$134,$C$134+(B84-$F$130-$F$131-$F$132-$F$133)*$G$134,IF(F84=$A$135,$C$135+(B84-$F$130-$F$131-$F$132-$F$133-$F$134)*$G$135,IF(F84=$A$136,$C$136+(B84-$F$130-$F$131-$F$132-$F$133-$F$134-$F$135)*$G$136,IF(F84=$A$137,$C$137+(B84-$F$130-$F$131-$F$132-$F$133-$F$134-$F$135-$F$136)*$G$137))))))))</f>
        <v>0</v>
      </c>
      <c r="H84" s="24">
        <f>G84-C84</f>
        <v>0</v>
      </c>
    </row>
    <row r="85" spans="1:8" ht="18.75" customHeight="1" thickBot="1">
      <c r="B85" s="33"/>
      <c r="C85" s="33"/>
      <c r="D85" s="24">
        <f>B86-B84</f>
        <v>0</v>
      </c>
      <c r="E85" s="24">
        <f>(C84+C86)*D85/2</f>
        <v>0</v>
      </c>
      <c r="F85" s="34"/>
      <c r="G85" s="33"/>
      <c r="H85" s="33"/>
    </row>
    <row r="86" spans="1:8" ht="18.75" customHeight="1" thickBot="1">
      <c r="A86" s="32">
        <f>A84+1</f>
        <v>37</v>
      </c>
      <c r="B86" s="31"/>
      <c r="C86" s="22"/>
      <c r="F86" s="23"/>
      <c r="G86" s="24" t="b">
        <f>IF(F86=$A$130,$C$130+B86*$G$130,IF(F86=$A$131,$C$131+(B86-$F$130)*$G$131,IF(F86=$A$132,$C$132+(B86-$F$130-$F$131)*$G$132,IF(F86=$A$133,$C$133+(B86-$F$130-$F$131-$F$132)*$G$133,IF(F86=$A$134,$C$134+(B86-$F$130-$F$131-$F$132-$F$133)*$G$134,IF(F86=$A$135,$C$135+(B86-$F$130-$F$131-$F$132-$F$133-$F$134)*$G$135,IF(F86=$A$136,$C$136+(B86-$F$130-$F$131-$F$132-$F$133-$F$134-$F$135)*$G$136,IF(F86=$A$137,$C$137+(B86-$F$130-$F$131-$F$132-$F$133-$F$134-$F$135-$F$136)*$G$137))))))))</f>
        <v>0</v>
      </c>
      <c r="H86" s="24">
        <f>G86-C86</f>
        <v>0</v>
      </c>
    </row>
    <row r="87" spans="1:8" ht="18.75" customHeight="1" thickBot="1">
      <c r="B87" s="33"/>
      <c r="C87" s="33"/>
      <c r="D87" s="24">
        <f>B88-B86</f>
        <v>0</v>
      </c>
      <c r="E87" s="24">
        <f>(C86+C88)*D87/2</f>
        <v>0</v>
      </c>
      <c r="F87" s="34"/>
      <c r="G87" s="33"/>
      <c r="H87" s="33"/>
    </row>
    <row r="88" spans="1:8" ht="18.75" customHeight="1" thickBot="1">
      <c r="A88" s="32">
        <f>A86+1</f>
        <v>38</v>
      </c>
      <c r="B88" s="31"/>
      <c r="C88" s="22"/>
      <c r="F88" s="23"/>
      <c r="G88" s="24" t="b">
        <f>IF(F88=$A$130,$C$130+B88*$G$130,IF(F88=$A$131,$C$131+(B88-$F$130)*$G$131,IF(F88=$A$132,$C$132+(B88-$F$130-$F$131)*$G$132,IF(F88=$A$133,$C$133+(B88-$F$130-$F$131-$F$132)*$G$133,IF(F88=$A$134,$C$134+(B88-$F$130-$F$131-$F$132-$F$133)*$G$134,IF(F88=$A$135,$C$135+(B88-$F$130-$F$131-$F$132-$F$133-$F$134)*$G$135,IF(F88=$A$136,$C$136+(B88-$F$130-$F$131-$F$132-$F$133-$F$134-$F$135)*$G$136,IF(F88=$A$137,$C$137+(B88-$F$130-$F$131-$F$132-$F$133-$F$134-$F$135-$F$136)*$G$137))))))))</f>
        <v>0</v>
      </c>
      <c r="H88" s="24">
        <f>G88-C88</f>
        <v>0</v>
      </c>
    </row>
    <row r="89" spans="1:8" ht="16" thickBot="1">
      <c r="B89" s="33"/>
      <c r="C89" s="33"/>
      <c r="D89" s="24">
        <f>B90-B88</f>
        <v>0</v>
      </c>
      <c r="E89" s="24">
        <f>(C88+C90)*D89/2</f>
        <v>0</v>
      </c>
      <c r="F89" s="34"/>
      <c r="G89" s="33"/>
      <c r="H89" s="33"/>
    </row>
    <row r="90" spans="1:8" ht="16" thickBot="1">
      <c r="A90" s="32">
        <f>A88+1</f>
        <v>39</v>
      </c>
      <c r="B90" s="31"/>
      <c r="C90" s="22"/>
      <c r="F90" s="23"/>
      <c r="G90" s="24" t="b">
        <f>IF(F90=$A$130,$C$130+B90*$G$130,IF(F90=$A$131,$C$131+(B90-$F$130)*$G$131,IF(F90=$A$132,$C$132+(B90-$F$130-$F$131)*$G$132,IF(F90=$A$133,$C$133+(B90-$F$130-$F$131-$F$132)*$G$133,IF(F90=$A$134,$C$134+(B90-$F$130-$F$131-$F$132-$F$133)*$G$134,IF(F90=$A$135,$C$135+(B90-$F$130-$F$131-$F$132-$F$133-$F$134)*$G$135,IF(F90=$A$136,$C$136+(B90-$F$130-$F$131-$F$132-$F$133-$F$134-$F$135)*$G$136,IF(F90=$A$137,$C$137+(B90-$F$130-$F$131-$F$132-$F$133-$F$134-$F$135-$F$136)*$G$137))))))))</f>
        <v>0</v>
      </c>
      <c r="H90" s="24">
        <f>G90-C90</f>
        <v>0</v>
      </c>
    </row>
    <row r="91" spans="1:8" ht="16" thickBot="1">
      <c r="B91" s="33"/>
      <c r="C91" s="33"/>
      <c r="D91" s="24">
        <f>B92-B90</f>
        <v>0</v>
      </c>
      <c r="E91" s="24">
        <f>(C90+C92)*D91/2</f>
        <v>0</v>
      </c>
      <c r="F91" s="34"/>
      <c r="G91" s="33"/>
      <c r="H91" s="33"/>
    </row>
    <row r="92" spans="1:8" ht="21.75" customHeight="1" thickBot="1">
      <c r="A92" s="32">
        <f>A90+1</f>
        <v>40</v>
      </c>
      <c r="B92" s="31"/>
      <c r="C92" s="22"/>
      <c r="F92" s="23"/>
      <c r="G92" s="24" t="b">
        <f>IF(F92=$A$130,$C$130+B92*$G$130,IF(F92=$A$131,$C$131+(B92-$F$130)*$G$131,IF(F92=$A$132,$C$132+(B92-$F$130-$F$131)*$G$132,IF(F92=$A$133,$C$133+(B92-$F$130-$F$131-$F$132)*$G$133,IF(F92=$A$134,$C$134+(B92-$F$130-$F$131-$F$132-$F$133)*$G$134,IF(F92=$A$135,$C$135+(B92-$F$130-$F$131-$F$132-$F$133-$F$134)*$G$135,IF(F92=$A$136,$C$136+(B92-$F$130-$F$131-$F$132-$F$133-$F$134-$F$135)*$G$136,IF(F92=$A$137,$C$137+(B92-$F$130-$F$131-$F$132-$F$133-$F$134-$F$135-$F$136)*$G$137))))))))</f>
        <v>0</v>
      </c>
      <c r="H92" s="24">
        <f>G92-C92</f>
        <v>0</v>
      </c>
    </row>
    <row r="93" spans="1:8" ht="18.75" customHeight="1" thickBot="1">
      <c r="B93" s="33"/>
      <c r="C93" s="33"/>
      <c r="D93" s="24">
        <f>B94-B92</f>
        <v>0</v>
      </c>
      <c r="E93" s="24">
        <f>(C92+C94)*D93/2</f>
        <v>0</v>
      </c>
      <c r="F93" s="34"/>
      <c r="G93" s="33"/>
      <c r="H93" s="33"/>
    </row>
    <row r="94" spans="1:8" ht="18.75" customHeight="1" thickBot="1">
      <c r="A94" s="32">
        <f>A92+1</f>
        <v>41</v>
      </c>
      <c r="B94" s="31"/>
      <c r="C94" s="22"/>
      <c r="F94" s="23"/>
      <c r="G94" s="24" t="b">
        <f>IF(F94=$A$130,$C$130+B94*$G$130,IF(F94=$A$131,$C$131+(B94-$F$130)*$G$131,IF(F94=$A$132,$C$132+(B94-$F$130-$F$131)*$G$132,IF(F94=$A$133,$C$133+(B94-$F$130-$F$131-$F$132)*$G$133,IF(F94=$A$134,$C$134+(B94-$F$130-$F$131-$F$132-$F$133)*$G$134,IF(F94=$A$135,$C$135+(B94-$F$130-$F$131-$F$132-$F$133-$F$134)*$G$135,IF(F94=$A$136,$C$136+(B94-$F$130-$F$131-$F$132-$F$133-$F$134-$F$135)*$G$136,IF(F94=$A$137,$C$137+(B94-$F$130-$F$131-$F$132-$F$133-$F$134-$F$135-$F$136)*$G$137))))))))</f>
        <v>0</v>
      </c>
      <c r="H94" s="24">
        <f>G94-C94</f>
        <v>0</v>
      </c>
    </row>
    <row r="95" spans="1:8" ht="18.75" customHeight="1" thickBot="1">
      <c r="B95" s="33"/>
      <c r="C95" s="33"/>
      <c r="D95" s="24">
        <f>B96-B94</f>
        <v>0</v>
      </c>
      <c r="E95" s="24">
        <f>(C94+C96)*D95/2</f>
        <v>0</v>
      </c>
      <c r="F95" s="34"/>
      <c r="G95" s="33"/>
      <c r="H95" s="33"/>
    </row>
    <row r="96" spans="1:8" ht="18.75" customHeight="1" thickBot="1">
      <c r="A96" s="32">
        <f>A94+1</f>
        <v>42</v>
      </c>
      <c r="B96" s="31"/>
      <c r="C96" s="22"/>
      <c r="F96" s="23"/>
      <c r="G96" s="24" t="b">
        <f>IF(F96=$A$130,$C$130+B96*$G$130,IF(F96=$A$131,$C$131+(B96-$F$130)*$G$131,IF(F96=$A$132,$C$132+(B96-$F$130-$F$131)*$G$132,IF(F96=$A$133,$C$133+(B96-$F$130-$F$131-$F$132)*$G$133,IF(F96=$A$134,$C$134+(B96-$F$130-$F$131-$F$132-$F$133)*$G$134,IF(F96=$A$135,$C$135+(B96-$F$130-$F$131-$F$132-$F$133-$F$134)*$G$135,IF(F96=$A$136,$C$136+(B96-$F$130-$F$131-$F$132-$F$133-$F$134-$F$135)*$G$136,IF(F96=$A$137,$C$137+(B96-$F$130-$F$131-$F$132-$F$133-$F$134-$F$135-$F$136)*$G$137))))))))</f>
        <v>0</v>
      </c>
      <c r="H96" s="24">
        <f>G96-C96</f>
        <v>0</v>
      </c>
    </row>
    <row r="97" spans="1:8" ht="18.75" customHeight="1" thickBot="1">
      <c r="B97" s="33"/>
      <c r="C97" s="33"/>
      <c r="D97" s="24">
        <f>B98-B96</f>
        <v>0</v>
      </c>
      <c r="E97" s="24">
        <f>(C96+C98)*D97/2</f>
        <v>0</v>
      </c>
      <c r="F97" s="34"/>
      <c r="G97" s="33"/>
      <c r="H97" s="33"/>
    </row>
    <row r="98" spans="1:8" ht="18.75" customHeight="1" thickBot="1">
      <c r="A98" s="32">
        <f>A96+1</f>
        <v>43</v>
      </c>
      <c r="B98" s="31"/>
      <c r="C98" s="22"/>
      <c r="F98" s="23"/>
      <c r="G98" s="24" t="b">
        <f>IF(F98=$A$130,$C$130+B98*$G$130,IF(F98=$A$131,$C$131+(B98-$F$130)*$G$131,IF(F98=$A$132,$C$132+(B98-$F$130-$F$131)*$G$132,IF(F98=$A$133,$C$133+(B98-$F$130-$F$131-$F$132)*$G$133,IF(F98=$A$134,$C$134+(B98-$F$130-$F$131-$F$132-$F$133)*$G$134,IF(F98=$A$135,$C$135+(B98-$F$130-$F$131-$F$132-$F$133-$F$134)*$G$135,IF(F98=$A$136,$C$136+(B98-$F$130-$F$131-$F$132-$F$133-$F$134-$F$135)*$G$136,IF(F98=$A$137,$C$137+(B98-$F$130-$F$131-$F$132-$F$133-$F$134-$F$135-$F$136)*$G$137))))))))</f>
        <v>0</v>
      </c>
      <c r="H98" s="24">
        <f>G98-C98</f>
        <v>0</v>
      </c>
    </row>
    <row r="99" spans="1:8" ht="18.75" customHeight="1" thickBot="1">
      <c r="B99" s="33"/>
      <c r="C99" s="33"/>
      <c r="D99" s="24">
        <f>B100-B98</f>
        <v>0</v>
      </c>
      <c r="E99" s="24">
        <f>(C98+C100)*D99/2</f>
        <v>0</v>
      </c>
      <c r="F99" s="34"/>
      <c r="G99" s="33"/>
      <c r="H99" s="33"/>
    </row>
    <row r="100" spans="1:8" ht="18.75" customHeight="1" thickBot="1">
      <c r="A100" s="32">
        <f>A98+1</f>
        <v>44</v>
      </c>
      <c r="B100" s="31"/>
      <c r="C100" s="22"/>
      <c r="F100" s="23"/>
      <c r="G100" s="24" t="b">
        <f>IF(F100=$A$130,$C$130+B100*$G$130,IF(F100=$A$131,$C$131+(B100-$F$130)*$G$131,IF(F100=$A$132,$C$132+(B100-$F$130-$F$131)*$G$132,IF(F100=$A$133,$C$133+(B100-$F$130-$F$131-$F$132)*$G$133,IF(F100=$A$134,$C$134+(B100-$F$130-$F$131-$F$132-$F$133)*$G$134,IF(F100=$A$135,$C$135+(B100-$F$130-$F$131-$F$132-$F$133-$F$134)*$G$135,IF(F100=$A$136,$C$136+(B100-$F$130-$F$131-$F$132-$F$133-$F$134-$F$135)*$G$136,IF(F100=$A$137,$C$137+(B100-$F$130-$F$131-$F$132-$F$133-$F$134-$F$135-$F$136)*$G$137))))))))</f>
        <v>0</v>
      </c>
      <c r="H100" s="24">
        <f>G100-C100</f>
        <v>0</v>
      </c>
    </row>
    <row r="101" spans="1:8" ht="18.75" customHeight="1" thickBot="1">
      <c r="B101" s="33"/>
      <c r="C101" s="33"/>
      <c r="D101" s="24">
        <f>B102-B100</f>
        <v>0</v>
      </c>
      <c r="E101" s="24">
        <f>(C100+C102)*D101/2</f>
        <v>0</v>
      </c>
      <c r="F101" s="34"/>
      <c r="G101" s="33"/>
      <c r="H101" s="33"/>
    </row>
    <row r="102" spans="1:8" ht="18.75" customHeight="1" thickBot="1">
      <c r="A102" s="32">
        <f>A100+1</f>
        <v>45</v>
      </c>
      <c r="B102" s="31"/>
      <c r="C102" s="22"/>
      <c r="F102" s="23"/>
      <c r="G102" s="24" t="b">
        <f>IF(F102=$A$130,$C$130+B102*$G$130,IF(F102=$A$131,$C$131+(B102-$F$130)*$G$131,IF(F102=$A$132,$C$132+(B102-$F$130-$F$131)*$G$132,IF(F102=$A$133,$C$133+(B102-$F$130-$F$131-$F$132)*$G$133,IF(F102=$A$134,$C$134+(B102-$F$130-$F$131-$F$132-$F$133)*$G$134,IF(F102=$A$135,$C$135+(B102-$F$130-$F$131-$F$132-$F$133-$F$134)*$G$135,IF(F102=$A$136,$C$136+(B102-$F$130-$F$131-$F$132-$F$133-$F$134-$F$135)*$G$136,IF(F102=$A$137,$C$137+(B102-$F$130-$F$131-$F$132-$F$133-$F$134-$F$135-$F$136)*$G$137))))))))</f>
        <v>0</v>
      </c>
      <c r="H102" s="24">
        <f>G102-C102</f>
        <v>0</v>
      </c>
    </row>
    <row r="103" spans="1:8" ht="18.75" customHeight="1" thickBot="1">
      <c r="B103" s="33"/>
      <c r="C103" s="33"/>
      <c r="D103" s="24">
        <f>B104-B102</f>
        <v>0</v>
      </c>
      <c r="E103" s="24">
        <f>(C102+C104)*D103/2</f>
        <v>0</v>
      </c>
      <c r="F103" s="34"/>
      <c r="G103" s="33"/>
      <c r="H103" s="33"/>
    </row>
    <row r="104" spans="1:8" ht="18.75" customHeight="1" thickBot="1">
      <c r="A104" s="32">
        <f>A102+1</f>
        <v>46</v>
      </c>
      <c r="B104" s="31"/>
      <c r="C104" s="22"/>
      <c r="F104" s="23"/>
      <c r="G104" s="24" t="b">
        <f>IF(F104=$A$130,$C$130+B104*$G$130,IF(F104=$A$131,$C$131+(B104-$F$130)*$G$131,IF(F104=$A$132,$C$132+(B104-$F$130-$F$131)*$G$132,IF(F104=$A$133,$C$133+(B104-$F$130-$F$131-$F$132)*$G$133,IF(F104=$A$134,$C$134+(B104-$F$130-$F$131-$F$132-$F$133)*$G$134,IF(F104=$A$135,$C$135+(B104-$F$130-$F$131-$F$132-$F$133-$F$134)*$G$135,IF(F104=$A$136,$C$136+(B104-$F$130-$F$131-$F$132-$F$133-$F$134-$F$135)*$G$136,IF(F104=$A$137,$C$137+(B104-$F$130-$F$131-$F$132-$F$133-$F$134-$F$135-$F$136)*$G$137))))))))</f>
        <v>0</v>
      </c>
      <c r="H104" s="24">
        <f>G104-C104</f>
        <v>0</v>
      </c>
    </row>
    <row r="105" spans="1:8" ht="18.75" customHeight="1" thickBot="1">
      <c r="B105" s="33"/>
      <c r="C105" s="33"/>
      <c r="D105" s="24">
        <f>B106-B104</f>
        <v>0</v>
      </c>
      <c r="E105" s="24">
        <f>(C104+C106)*D105/2</f>
        <v>0</v>
      </c>
      <c r="F105" s="34"/>
      <c r="G105" s="33"/>
      <c r="H105" s="33"/>
    </row>
    <row r="106" spans="1:8" ht="18.75" customHeight="1" thickBot="1">
      <c r="A106" s="32">
        <f>A104+1</f>
        <v>47</v>
      </c>
      <c r="B106" s="31"/>
      <c r="C106" s="22"/>
      <c r="F106" s="23"/>
      <c r="G106" s="24" t="b">
        <f>IF(F106=$A$130,$C$130+B106*$G$130,IF(F106=$A$131,$C$131+(B106-$F$130)*$G$131,IF(F106=$A$132,$C$132+(B106-$F$130-$F$131)*$G$132,IF(F106=$A$133,$C$133+(B106-$F$130-$F$131-$F$132)*$G$133,IF(F106=$A$134,$C$134+(B106-$F$130-$F$131-$F$132-$F$133)*$G$134,IF(F106=$A$135,$C$135+(B106-$F$130-$F$131-$F$132-$F$133-$F$134)*$G$135,IF(F106=$A$136,$C$136+(B106-$F$130-$F$131-$F$132-$F$133-$F$134-$F$135)*$G$136,IF(F106=$A$137,$C$137+(B106-$F$130-$F$131-$F$132-$F$133-$F$134-$F$135-$F$136)*$G$137))))))))</f>
        <v>0</v>
      </c>
      <c r="H106" s="24">
        <f>G106-C106</f>
        <v>0</v>
      </c>
    </row>
    <row r="107" spans="1:8" ht="18.75" customHeight="1" thickBot="1">
      <c r="B107" s="33"/>
      <c r="C107" s="33"/>
      <c r="D107" s="24">
        <f>B108-B106</f>
        <v>0</v>
      </c>
      <c r="E107" s="24">
        <f>(C106+C108)*D107/2</f>
        <v>0</v>
      </c>
      <c r="F107" s="34"/>
      <c r="G107" s="33"/>
      <c r="H107" s="33"/>
    </row>
    <row r="108" spans="1:8" ht="18.75" customHeight="1" thickBot="1">
      <c r="A108" s="32">
        <f>A106+1</f>
        <v>48</v>
      </c>
      <c r="B108" s="31"/>
      <c r="C108" s="22"/>
      <c r="F108" s="23"/>
      <c r="G108" s="24" t="b">
        <f>IF(F108=$A$130,$C$130+B108*$G$130,IF(F108=$A$131,$C$131+(B108-$F$130)*$G$131,IF(F108=$A$132,$C$132+(B108-$F$130-$F$131)*$G$132,IF(F108=$A$133,$C$133+(B108-$F$130-$F$131-$F$132)*$G$133,IF(F108=$A$134,$C$134+(B108-$F$130-$F$131-$F$132-$F$133)*$G$134,IF(F108=$A$135,$C$135+(B108-$F$130-$F$131-$F$132-$F$133-$F$134)*$G$135,IF(F108=$A$136,$C$136+(B108-$F$130-$F$131-$F$132-$F$133-$F$134-$F$135)*$G$136,IF(F108=$A$137,$C$137+(B108-$F$130-$F$131-$F$132-$F$133-$F$134-$F$135-$F$136)*$G$137))))))))</f>
        <v>0</v>
      </c>
      <c r="H108" s="24">
        <f>G108-C108</f>
        <v>0</v>
      </c>
    </row>
    <row r="109" spans="1:8" ht="18.75" customHeight="1" thickBot="1">
      <c r="B109" s="33"/>
      <c r="C109" s="33"/>
      <c r="D109" s="24">
        <f>B110-B108</f>
        <v>0</v>
      </c>
      <c r="E109" s="24">
        <f>(C108+C110)*D109/2</f>
        <v>0</v>
      </c>
      <c r="F109" s="34"/>
      <c r="G109" s="33"/>
      <c r="H109" s="33"/>
    </row>
    <row r="110" spans="1:8" ht="18.75" customHeight="1" thickBot="1">
      <c r="A110" s="32">
        <f>A108+1</f>
        <v>49</v>
      </c>
      <c r="B110" s="31"/>
      <c r="C110" s="22"/>
      <c r="F110" s="23"/>
      <c r="G110" s="24" t="b">
        <f>IF(F110=$A$130,$C$130+B110*$G$130,IF(F110=$A$131,$C$131+(B110-$F$130)*$G$131,IF(F110=$A$132,$C$132+(B110-$F$130-$F$131)*$G$132,IF(F110=$A$133,$C$133+(B110-$F$130-$F$131-$F$132)*$G$133,IF(F110=$A$134,$C$134+(B110-$F$130-$F$131-$F$132-$F$133)*$G$134,IF(F110=$A$135,$C$135+(B110-$F$130-$F$131-$F$132-$F$133-$F$134)*$G$135,IF(F110=$A$136,$C$136+(B110-$F$130-$F$131-$F$132-$F$133-$F$134-$F$135)*$G$136,IF(F110=$A$137,$C$137+(B110-$F$130-$F$131-$F$132-$F$133-$F$134-$F$135-$F$136)*$G$137))))))))</f>
        <v>0</v>
      </c>
      <c r="H110" s="24">
        <f>G110-C110</f>
        <v>0</v>
      </c>
    </row>
    <row r="111" spans="1:8" ht="18.75" customHeight="1" thickBot="1">
      <c r="B111" s="33"/>
      <c r="C111" s="33"/>
      <c r="D111" s="24">
        <f>B112-B110</f>
        <v>0</v>
      </c>
      <c r="E111" s="24">
        <f>(C110+C112)*D111/2</f>
        <v>0</v>
      </c>
      <c r="F111" s="34"/>
      <c r="G111" s="33"/>
      <c r="H111" s="33"/>
    </row>
    <row r="112" spans="1:8" ht="18.75" customHeight="1" thickBot="1">
      <c r="A112" s="32">
        <f>A110+1</f>
        <v>50</v>
      </c>
      <c r="B112" s="31"/>
      <c r="C112" s="22"/>
      <c r="F112" s="23"/>
      <c r="G112" s="24" t="b">
        <f>IF(F112=$A$130,$C$130+B112*$G$130,IF(F112=$A$131,$C$131+(B112-$F$130)*$G$131,IF(F112=$A$132,$C$132+(B112-$F$130-$F$131)*$G$132,IF(F112=$A$133,$C$133+(B112-$F$130-$F$131-$F$132)*$G$133,IF(F112=$A$134,$C$134+(B112-$F$130-$F$131-$F$132-$F$133)*$G$134,IF(F112=$A$135,$C$135+(B112-$F$130-$F$131-$F$132-$F$133-$F$134)*$G$135,IF(F112=$A$136,$C$136+(B112-$F$130-$F$131-$F$132-$F$133-$F$134-$F$135)*$G$136,IF(F112=$A$137,$C$137+(B112-$F$130-$F$131-$F$132-$F$133-$F$134-$F$135-$F$136)*$G$137))))))))</f>
        <v>0</v>
      </c>
      <c r="H112" s="24">
        <f>G112-C112</f>
        <v>0</v>
      </c>
    </row>
    <row r="113" spans="1:8" ht="18.75" customHeight="1" thickBot="1">
      <c r="B113" s="33"/>
      <c r="C113" s="33"/>
      <c r="D113" s="24">
        <f>B114-B112</f>
        <v>0</v>
      </c>
      <c r="E113" s="24">
        <f>(C112+C114)*D113/2</f>
        <v>0</v>
      </c>
      <c r="F113" s="34"/>
      <c r="G113" s="33"/>
      <c r="H113" s="33"/>
    </row>
    <row r="114" spans="1:8" ht="18.75" customHeight="1" thickBot="1">
      <c r="A114" s="32">
        <f>A112+1</f>
        <v>51</v>
      </c>
      <c r="B114" s="31"/>
      <c r="C114" s="22"/>
      <c r="F114" s="23"/>
      <c r="G114" s="24" t="b">
        <f>IF(F114=$A$130,$C$130+B114*$G$130,IF(F114=$A$131,$C$131+(B114-$F$130)*$G$131,IF(F114=$A$132,$C$132+(B114-$F$130-$F$131)*$G$132,IF(F114=$A$133,$C$133+(B114-$F$130-$F$131-$F$132)*$G$133,IF(F114=$A$134,$C$134+(B114-$F$130-$F$131-$F$132-$F$133)*$G$134,IF(F114=$A$135,$C$135+(B114-$F$130-$F$131-$F$132-$F$133-$F$134)*$G$135,IF(F114=$A$136,$C$136+(B114-$F$130-$F$131-$F$132-$F$133-$F$134-$F$135)*$G$136,IF(F114=$A$137,$C$137+(B114-$F$130-$F$131-$F$132-$F$133-$F$134-$F$135-$F$136)*$G$137))))))))</f>
        <v>0</v>
      </c>
      <c r="H114" s="24">
        <f>G114-C114</f>
        <v>0</v>
      </c>
    </row>
    <row r="115" spans="1:8" ht="18.75" customHeight="1" thickBot="1">
      <c r="B115" s="33"/>
      <c r="C115" s="33"/>
      <c r="D115" s="24">
        <f>B116-B114</f>
        <v>0</v>
      </c>
      <c r="E115" s="24">
        <f>(C114+C116)*D115/2</f>
        <v>0</v>
      </c>
      <c r="F115" s="34"/>
      <c r="G115" s="33"/>
      <c r="H115" s="33"/>
    </row>
    <row r="116" spans="1:8" ht="18.75" customHeight="1" thickBot="1">
      <c r="A116" s="32">
        <f>A114+1</f>
        <v>52</v>
      </c>
      <c r="B116" s="31"/>
      <c r="C116" s="22"/>
      <c r="F116" s="23"/>
      <c r="G116" s="24" t="b">
        <f>IF(F116=$A$130,$C$130+B116*$G$130,IF(F116=$A$131,$C$131+(B116-$F$130)*$G$131,IF(F116=$A$132,$C$132+(B116-$F$130-$F$131)*$G$132,IF(F116=$A$133,$C$133+(B116-$F$130-$F$131-$F$132)*$G$133,IF(F116=$A$134,$C$134+(B116-$F$130-$F$131-$F$132-$F$133)*$G$134,IF(F116=$A$135,$C$135+(B116-$F$130-$F$131-$F$132-$F$133-$F$134)*$G$135,IF(F116=$A$136,$C$136+(B116-$F$130-$F$131-$F$132-$F$133-$F$134-$F$135)*$G$136,IF(F116=$A$137,$C$137+(B116-$F$130-$F$131-$F$132-$F$133-$F$134-$F$135-$F$136)*$G$137))))))))</f>
        <v>0</v>
      </c>
      <c r="H116" s="24">
        <f>G116-C116</f>
        <v>0</v>
      </c>
    </row>
    <row r="117" spans="1:8" ht="18.75" customHeight="1" thickBot="1">
      <c r="B117" s="33"/>
      <c r="C117" s="33"/>
      <c r="D117" s="24">
        <f>B118-B116</f>
        <v>0</v>
      </c>
      <c r="E117" s="24">
        <f>(C116+C118)*D117/2</f>
        <v>0</v>
      </c>
      <c r="F117" s="34"/>
      <c r="G117" s="33"/>
      <c r="H117" s="33"/>
    </row>
    <row r="118" spans="1:8" ht="18.75" customHeight="1" thickBot="1">
      <c r="A118" s="32">
        <f>A116+1</f>
        <v>53</v>
      </c>
      <c r="B118" s="31"/>
      <c r="C118" s="22"/>
      <c r="F118" s="23"/>
      <c r="G118" s="24" t="b">
        <f>IF(F118=$A$130,$C$130+B118*$G$130,IF(F118=$A$131,$C$131+(B118-$F$130)*$G$131,IF(F118=$A$132,$C$132+(B118-$F$130-$F$131)*$G$132,IF(F118=$A$133,$C$133+(B118-$F$130-$F$131-$F$132)*$G$133,IF(F118=$A$134,$C$134+(B118-$F$130-$F$131-$F$132-$F$133)*$G$134,IF(F118=$A$135,$C$135+(B118-$F$130-$F$131-$F$132-$F$133-$F$134)*$G$135,IF(F118=$A$136,$C$136+(B118-$F$130-$F$131-$F$132-$F$133-$F$134-$F$135)*$G$136,IF(F118=$A$137,$C$137+(B118-$F$130-$F$131-$F$132-$F$133-$F$134-$F$135-$F$136)*$G$137))))))))</f>
        <v>0</v>
      </c>
      <c r="H118" s="24">
        <f>G118-C118</f>
        <v>0</v>
      </c>
    </row>
    <row r="119" spans="1:8" ht="18.75" customHeight="1" thickBot="1">
      <c r="B119" s="33"/>
      <c r="C119" s="33"/>
      <c r="D119" s="24">
        <f>B120-B118</f>
        <v>0</v>
      </c>
      <c r="E119" s="24">
        <f>(C118+C120)*D119/2</f>
        <v>0</v>
      </c>
      <c r="F119" s="34"/>
      <c r="G119" s="33"/>
      <c r="H119" s="33"/>
    </row>
    <row r="120" spans="1:8" ht="18.75" customHeight="1" thickBot="1">
      <c r="A120" s="32">
        <f>A118+1</f>
        <v>54</v>
      </c>
      <c r="B120" s="31"/>
      <c r="C120" s="22"/>
      <c r="F120" s="23"/>
      <c r="G120" s="24" t="b">
        <f>IF(F120=$A$130,$C$130+B120*$G$130,IF(F120=$A$131,$C$131+(B120-$F$130)*$G$131,IF(F120=$A$132,$C$132+(B120-$F$130-$F$131)*$G$132,IF(F120=$A$133,$C$133+(B120-$F$130-$F$131-$F$132)*$G$133,IF(F120=$A$134,$C$134+(B120-$F$130-$F$131-$F$132-$F$133)*$G$134,IF(F120=$A$135,$C$135+(B120-$F$130-$F$131-$F$132-$F$133-$F$134)*$G$135,IF(F120=$A$136,$C$136+(B120-$F$130-$F$131-$F$132-$F$133-$F$134-$F$135)*$G$136,IF(F120=$A$137,$C$137+(B120-$F$130-$F$131-$F$132-$F$133-$F$134-$F$135-$F$136)*$G$137))))))))</f>
        <v>0</v>
      </c>
      <c r="H120" s="24">
        <f>G120-C120</f>
        <v>0</v>
      </c>
    </row>
    <row r="121" spans="1:8" ht="16" thickBot="1">
      <c r="B121" s="33"/>
      <c r="C121" s="33"/>
      <c r="D121" s="24">
        <f>B122-B120</f>
        <v>0</v>
      </c>
      <c r="E121" s="24">
        <f>(C120+C122)*D121/2</f>
        <v>0</v>
      </c>
      <c r="F121" s="34"/>
      <c r="G121" s="33"/>
      <c r="H121" s="33"/>
    </row>
    <row r="122" spans="1:8" ht="16" thickBot="1">
      <c r="A122" s="32">
        <f>A120+1</f>
        <v>55</v>
      </c>
      <c r="B122" s="31"/>
      <c r="C122" s="22"/>
      <c r="F122" s="23"/>
      <c r="G122" s="24" t="b">
        <f>IF(F122=$A$130,$C$130+B122*$G$130,IF(F122=$A$131,$C$131+(B122-$F$130)*$G$131,IF(F122=$A$132,$C$132+(B122-$F$130-$F$131)*$G$132,IF(F122=$A$133,$C$133+(B122-$F$130-$F$131-$F$132)*$G$133,IF(F122=$A$134,$C$134+(B122-$F$130-$F$131-$F$132-$F$133)*$G$134,IF(F122=$A$135,$C$135+(B122-$F$130-$F$131-$F$132-$F$133-$F$134)*$G$135,IF(F122=$A$136,$C$136+(B122-$F$130-$F$131-$F$132-$F$133-$F$134-$F$135)*$G$136,IF(F122=$A$137,$C$137+(B122-$F$130-$F$131-$F$132-$F$133-$F$134-$F$135-$F$136)*$G$137))))))))</f>
        <v>0</v>
      </c>
      <c r="H122" s="24">
        <f>G122-C122</f>
        <v>0</v>
      </c>
    </row>
    <row r="123" spans="1:8" ht="16" thickBot="1">
      <c r="B123" s="33"/>
      <c r="C123" s="33"/>
      <c r="D123" s="24">
        <f>B124-B122</f>
        <v>0</v>
      </c>
      <c r="E123" s="24">
        <f>(C122+C124)*D123/2</f>
        <v>0</v>
      </c>
      <c r="F123" s="34"/>
      <c r="G123" s="33"/>
      <c r="H123" s="33"/>
    </row>
    <row r="124" spans="1:8" ht="21.75" customHeight="1" thickBot="1">
      <c r="A124" s="32">
        <f>A122+1</f>
        <v>56</v>
      </c>
      <c r="B124" s="31"/>
      <c r="C124" s="22"/>
      <c r="F124" s="23"/>
      <c r="G124" s="24" t="b">
        <f>IF(F124=$A$130,$C$130+B124*$G$130,IF(F124=$A$131,$C$131+(B124-$F$130)*$G$131,IF(F124=$A$132,$C$132+(B124-$F$130-$F$131)*$G$132,IF(F124=$A$133,$C$133+(B124-$F$130-$F$131-$F$132)*$G$133,IF(F124=$A$134,$C$134+(B124-$F$130-$F$131-$F$132-$F$133)*$G$134,IF(F124=$A$135,$C$135+(B124-$F$130-$F$131-$F$132-$F$133-$F$134)*$G$135,IF(F124=$A$136,$C$136+(B124-$F$130-$F$131-$F$132-$F$133-$F$134-$F$135)*$G$136,IF(F124=$A$137,$C$137+(B124-$F$130-$F$131-$F$132-$F$133-$F$134-$F$135-$F$136)*$G$137))))))))</f>
        <v>0</v>
      </c>
      <c r="H124" s="24">
        <f>G124-C124</f>
        <v>0</v>
      </c>
    </row>
    <row r="126" spans="1:8" ht="16" thickBot="1"/>
    <row r="127" spans="1:8" ht="48.75" customHeight="1" thickBot="1">
      <c r="A127" s="104" t="s">
        <v>38</v>
      </c>
      <c r="B127" s="128"/>
      <c r="C127" s="128"/>
      <c r="D127" s="128"/>
      <c r="E127" s="128"/>
      <c r="F127" s="128"/>
      <c r="G127" s="128"/>
      <c r="H127" s="129"/>
    </row>
    <row r="128" spans="1:8" ht="30" customHeight="1">
      <c r="A128" s="130" t="s">
        <v>37</v>
      </c>
      <c r="B128" s="132" t="s">
        <v>36</v>
      </c>
      <c r="C128" s="132" t="s">
        <v>35</v>
      </c>
      <c r="D128" s="132" t="s">
        <v>34</v>
      </c>
      <c r="E128" s="134" t="s">
        <v>33</v>
      </c>
      <c r="F128" s="134" t="s">
        <v>32</v>
      </c>
      <c r="G128" s="134" t="s">
        <v>31</v>
      </c>
      <c r="H128" s="132" t="s">
        <v>30</v>
      </c>
    </row>
    <row r="129" spans="1:9" ht="33.75" customHeight="1" thickBot="1">
      <c r="A129" s="131"/>
      <c r="B129" s="133"/>
      <c r="C129" s="133"/>
      <c r="D129" s="133"/>
      <c r="E129" s="135"/>
      <c r="F129" s="135"/>
      <c r="G129" s="135"/>
      <c r="H129" s="133"/>
    </row>
    <row r="130" spans="1:9" ht="24" customHeight="1">
      <c r="A130" s="30">
        <v>1</v>
      </c>
      <c r="B130" s="29">
        <f>A14</f>
        <v>1</v>
      </c>
      <c r="C130" s="16">
        <f>C14</f>
        <v>80</v>
      </c>
      <c r="D130" s="28">
        <v>5</v>
      </c>
      <c r="E130" s="27">
        <v>85</v>
      </c>
      <c r="F130" s="27">
        <v>91.58</v>
      </c>
      <c r="G130" s="64">
        <f t="shared" ref="G130:G137" si="0">(E130-C130)/F130</f>
        <v>5.4597073596855207E-2</v>
      </c>
      <c r="H130" s="15">
        <f t="shared" ref="H130:H137" si="1">(C130+E130)*F130/2</f>
        <v>7555.3499999999995</v>
      </c>
    </row>
    <row r="131" spans="1:9" ht="24" customHeight="1">
      <c r="A131" s="26">
        <v>2</v>
      </c>
      <c r="B131" s="25">
        <f t="shared" ref="B131:C137" si="2">D130</f>
        <v>5</v>
      </c>
      <c r="C131" s="24">
        <f t="shared" si="2"/>
        <v>85</v>
      </c>
      <c r="D131" s="23">
        <v>12</v>
      </c>
      <c r="E131" s="22">
        <v>90</v>
      </c>
      <c r="F131" s="22">
        <v>155.34</v>
      </c>
      <c r="G131" s="64">
        <f t="shared" si="0"/>
        <v>3.2187459765675296E-2</v>
      </c>
      <c r="H131" s="15">
        <f t="shared" si="1"/>
        <v>13592.25</v>
      </c>
    </row>
    <row r="132" spans="1:9" ht="23.25" customHeight="1">
      <c r="A132" s="26">
        <v>3</v>
      </c>
      <c r="B132" s="25">
        <f t="shared" si="2"/>
        <v>12</v>
      </c>
      <c r="C132" s="24">
        <f t="shared" si="2"/>
        <v>90</v>
      </c>
      <c r="D132" s="23">
        <v>20</v>
      </c>
      <c r="E132" s="22">
        <v>95</v>
      </c>
      <c r="F132" s="22">
        <v>140.34</v>
      </c>
      <c r="G132" s="64">
        <f t="shared" si="0"/>
        <v>3.5627761151489239E-2</v>
      </c>
      <c r="H132" s="15">
        <f t="shared" si="1"/>
        <v>12981.45</v>
      </c>
    </row>
    <row r="133" spans="1:9" ht="21.75" customHeight="1">
      <c r="A133" s="26">
        <v>4</v>
      </c>
      <c r="B133" s="25">
        <f t="shared" si="2"/>
        <v>20</v>
      </c>
      <c r="C133" s="24">
        <f t="shared" si="2"/>
        <v>95</v>
      </c>
      <c r="D133" s="23">
        <v>28</v>
      </c>
      <c r="E133" s="22">
        <v>98</v>
      </c>
      <c r="F133" s="22">
        <v>65.739999999999995</v>
      </c>
      <c r="G133" s="64">
        <f t="shared" si="0"/>
        <v>4.5634317006388807E-2</v>
      </c>
      <c r="H133" s="15">
        <f t="shared" si="1"/>
        <v>6343.91</v>
      </c>
    </row>
    <row r="134" spans="1:9" ht="24" customHeight="1">
      <c r="A134" s="26">
        <v>5</v>
      </c>
      <c r="B134" s="25">
        <f t="shared" si="2"/>
        <v>28</v>
      </c>
      <c r="C134" s="24">
        <f t="shared" si="2"/>
        <v>98</v>
      </c>
      <c r="D134" s="23">
        <v>35</v>
      </c>
      <c r="E134" s="22">
        <v>105</v>
      </c>
      <c r="F134" s="22">
        <v>102.54</v>
      </c>
      <c r="G134" s="64">
        <f t="shared" si="0"/>
        <v>6.8266042519992187E-2</v>
      </c>
      <c r="H134" s="15">
        <f t="shared" si="1"/>
        <v>10407.810000000001</v>
      </c>
    </row>
    <row r="135" spans="1:9" ht="24" customHeight="1">
      <c r="A135" s="21">
        <v>6</v>
      </c>
      <c r="B135" s="20">
        <f t="shared" si="2"/>
        <v>35</v>
      </c>
      <c r="C135" s="19">
        <f t="shared" si="2"/>
        <v>105</v>
      </c>
      <c r="D135" s="18">
        <v>40</v>
      </c>
      <c r="E135" s="17">
        <v>110</v>
      </c>
      <c r="F135" s="17">
        <v>89.76</v>
      </c>
      <c r="G135" s="64">
        <f t="shared" si="0"/>
        <v>5.5704099821746879E-2</v>
      </c>
      <c r="H135" s="15">
        <f t="shared" si="1"/>
        <v>9649.2000000000007</v>
      </c>
    </row>
    <row r="136" spans="1:9" ht="24" customHeight="1">
      <c r="A136" s="21">
        <v>7</v>
      </c>
      <c r="B136" s="20">
        <f t="shared" si="2"/>
        <v>40</v>
      </c>
      <c r="C136" s="19">
        <f t="shared" si="2"/>
        <v>110</v>
      </c>
      <c r="D136" s="18">
        <v>45</v>
      </c>
      <c r="E136" s="17">
        <v>115</v>
      </c>
      <c r="F136" s="17">
        <v>89.76</v>
      </c>
      <c r="G136" s="64">
        <f t="shared" si="0"/>
        <v>5.5704099821746879E-2</v>
      </c>
      <c r="H136" s="15">
        <f t="shared" si="1"/>
        <v>10098</v>
      </c>
    </row>
    <row r="137" spans="1:9" ht="24" customHeight="1" thickBot="1">
      <c r="A137" s="21">
        <v>8</v>
      </c>
      <c r="B137" s="20">
        <f t="shared" si="2"/>
        <v>45</v>
      </c>
      <c r="C137" s="19">
        <f t="shared" si="2"/>
        <v>115</v>
      </c>
      <c r="D137" s="18">
        <f>A124</f>
        <v>56</v>
      </c>
      <c r="E137" s="17">
        <v>120</v>
      </c>
      <c r="F137" s="17">
        <v>89.76</v>
      </c>
      <c r="G137" s="64">
        <f t="shared" si="0"/>
        <v>5.5704099821746879E-2</v>
      </c>
      <c r="H137" s="15">
        <f t="shared" si="1"/>
        <v>10546.800000000001</v>
      </c>
    </row>
    <row r="138" spans="1:9" ht="24" customHeight="1" thickBot="1">
      <c r="A138" s="125" t="s">
        <v>29</v>
      </c>
      <c r="B138" s="126"/>
      <c r="C138" s="126"/>
      <c r="D138" s="126"/>
      <c r="E138" s="126"/>
      <c r="F138" s="126"/>
      <c r="G138" s="127"/>
      <c r="H138" s="13">
        <f>SUM(E15:E91)</f>
        <v>3654.4199999999996</v>
      </c>
      <c r="I138" s="14"/>
    </row>
    <row r="139" spans="1:9" ht="22.5" customHeight="1" thickBot="1">
      <c r="A139" s="125" t="s">
        <v>28</v>
      </c>
      <c r="B139" s="126"/>
      <c r="C139" s="126"/>
      <c r="D139" s="126"/>
      <c r="E139" s="126"/>
      <c r="F139" s="126"/>
      <c r="G139" s="127"/>
      <c r="H139" s="13">
        <f>SUM(H130:H135)</f>
        <v>60529.97</v>
      </c>
    </row>
    <row r="141" spans="1:9">
      <c r="A141" s="176" t="s">
        <v>144</v>
      </c>
      <c r="B141" s="176"/>
      <c r="C141" s="176"/>
      <c r="D141" s="176"/>
      <c r="E141" s="176"/>
      <c r="F141" s="177">
        <f>SUM(F130:F137)</f>
        <v>824.81999999999994</v>
      </c>
      <c r="G141" s="12" t="s">
        <v>140</v>
      </c>
    </row>
    <row r="142" spans="1:9">
      <c r="A142" s="176" t="s">
        <v>145</v>
      </c>
      <c r="B142" s="176"/>
      <c r="C142" s="176"/>
      <c r="D142" s="176"/>
      <c r="E142" s="176"/>
      <c r="F142" s="176"/>
      <c r="G142" s="176"/>
      <c r="H142" s="177">
        <f>H139-H138</f>
        <v>56875.55</v>
      </c>
      <c r="I142" s="11" t="s">
        <v>141</v>
      </c>
    </row>
    <row r="143" spans="1:9">
      <c r="A143" s="51"/>
    </row>
    <row r="144" spans="1:9">
      <c r="A144" s="52"/>
    </row>
    <row r="145" spans="1:1">
      <c r="A145" s="51"/>
    </row>
    <row r="146" spans="1:1">
      <c r="A146" s="51"/>
    </row>
    <row r="147" spans="1:1">
      <c r="A147" s="51"/>
    </row>
    <row r="148" spans="1:1">
      <c r="A148" s="52"/>
    </row>
    <row r="149" spans="1:1">
      <c r="A149" s="52"/>
    </row>
  </sheetData>
  <mergeCells count="22">
    <mergeCell ref="A141:E141"/>
    <mergeCell ref="A142:G142"/>
    <mergeCell ref="H128:H129"/>
    <mergeCell ref="A11:H11"/>
    <mergeCell ref="H12:H13"/>
    <mergeCell ref="D12:D13"/>
    <mergeCell ref="A12:A13"/>
    <mergeCell ref="B12:B13"/>
    <mergeCell ref="C12:C13"/>
    <mergeCell ref="G12:G13"/>
    <mergeCell ref="E12:E13"/>
    <mergeCell ref="F12:F13"/>
    <mergeCell ref="A138:G138"/>
    <mergeCell ref="A139:G139"/>
    <mergeCell ref="A127:H127"/>
    <mergeCell ref="A128:A129"/>
    <mergeCell ref="B128:B129"/>
    <mergeCell ref="C128:C129"/>
    <mergeCell ref="D128:D129"/>
    <mergeCell ref="E128:E129"/>
    <mergeCell ref="F128:F129"/>
    <mergeCell ref="G128:G129"/>
  </mergeCells>
  <pageMargins left="0.75" right="0.75" top="1" bottom="1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160"/>
  <sheetViews>
    <sheetView topLeftCell="A131" workbookViewId="0">
      <selection activeCell="M154" sqref="M154"/>
    </sheetView>
  </sheetViews>
  <sheetFormatPr baseColWidth="10" defaultColWidth="8.83203125" defaultRowHeight="15"/>
  <cols>
    <col min="1" max="1" width="6.1640625" customWidth="1"/>
    <col min="2" max="2" width="14.1640625" customWidth="1"/>
    <col min="3" max="9" width="10" customWidth="1"/>
  </cols>
  <sheetData>
    <row r="1" spans="1:9" ht="37.5" customHeight="1">
      <c r="A1" s="143" t="s">
        <v>46</v>
      </c>
      <c r="B1" s="144"/>
      <c r="C1" s="144"/>
      <c r="D1" s="144"/>
      <c r="E1" s="144"/>
      <c r="F1" s="144"/>
      <c r="G1" s="144"/>
      <c r="H1" s="144"/>
      <c r="I1" s="144"/>
    </row>
    <row r="2" spans="1:9" ht="18" customHeight="1" thickBot="1"/>
    <row r="3" spans="1:9" ht="18" customHeight="1" thickBot="1">
      <c r="A3" s="36" t="s">
        <v>47</v>
      </c>
      <c r="B3" s="38"/>
      <c r="C3" s="141" t="s">
        <v>48</v>
      </c>
      <c r="D3" s="141"/>
      <c r="E3" s="141"/>
      <c r="F3" s="39" t="s">
        <v>49</v>
      </c>
      <c r="G3" s="141" t="s">
        <v>50</v>
      </c>
      <c r="H3" s="141"/>
      <c r="I3" s="142"/>
    </row>
    <row r="4" spans="1:9" ht="18" customHeight="1">
      <c r="A4" s="138">
        <v>1</v>
      </c>
      <c r="B4" s="40" t="s">
        <v>51</v>
      </c>
      <c r="C4" s="47"/>
      <c r="D4" s="47"/>
      <c r="E4" s="47"/>
      <c r="F4" s="41">
        <f>'TAB 2 e TAB 3'!B14</f>
        <v>0</v>
      </c>
      <c r="G4" s="47"/>
      <c r="H4" s="47"/>
      <c r="I4" s="49"/>
    </row>
    <row r="5" spans="1:9" ht="18" customHeight="1">
      <c r="A5" s="139"/>
      <c r="B5" s="37" t="s">
        <v>52</v>
      </c>
      <c r="C5" s="48"/>
      <c r="D5" s="48"/>
      <c r="E5" s="48"/>
      <c r="F5" s="44">
        <f>'TAB 2 e TAB 3'!C14</f>
        <v>80</v>
      </c>
      <c r="G5" s="48"/>
      <c r="H5" s="48"/>
      <c r="I5" s="50"/>
    </row>
    <row r="6" spans="1:9" ht="18" customHeight="1" thickBot="1">
      <c r="A6" s="140"/>
      <c r="B6" s="42" t="s">
        <v>53</v>
      </c>
      <c r="C6" s="45"/>
      <c r="D6" s="45"/>
      <c r="E6" s="45"/>
      <c r="F6" s="43">
        <f>'TAB 2 e TAB 3'!G14</f>
        <v>80</v>
      </c>
      <c r="G6" s="45"/>
      <c r="H6" s="45"/>
      <c r="I6" s="46"/>
    </row>
    <row r="7" spans="1:9" ht="18" customHeight="1" thickBot="1"/>
    <row r="8" spans="1:9" ht="18" customHeight="1" thickBot="1">
      <c r="A8" s="36" t="s">
        <v>47</v>
      </c>
      <c r="B8" s="38"/>
      <c r="C8" s="141" t="s">
        <v>48</v>
      </c>
      <c r="D8" s="141"/>
      <c r="E8" s="141"/>
      <c r="F8" s="39" t="s">
        <v>49</v>
      </c>
      <c r="G8" s="141" t="s">
        <v>50</v>
      </c>
      <c r="H8" s="141"/>
      <c r="I8" s="142"/>
    </row>
    <row r="9" spans="1:9" ht="18" customHeight="1">
      <c r="A9" s="138">
        <f>A4+1</f>
        <v>2</v>
      </c>
      <c r="B9" s="40" t="s">
        <v>51</v>
      </c>
      <c r="C9" s="47"/>
      <c r="D9" s="47"/>
      <c r="E9" s="47"/>
      <c r="F9" s="41">
        <f>'TAB 2 e TAB 3'!B16</f>
        <v>25.67</v>
      </c>
      <c r="G9" s="47"/>
      <c r="H9" s="47"/>
      <c r="I9" s="49"/>
    </row>
    <row r="10" spans="1:9" ht="18" customHeight="1">
      <c r="A10" s="139"/>
      <c r="B10" s="37" t="s">
        <v>52</v>
      </c>
      <c r="C10" s="48"/>
      <c r="D10" s="48"/>
      <c r="E10" s="48"/>
      <c r="F10" s="44">
        <f>'TAB 2 e TAB 3'!C16</f>
        <v>82</v>
      </c>
      <c r="G10" s="48"/>
      <c r="H10" s="48"/>
      <c r="I10" s="50"/>
    </row>
    <row r="11" spans="1:9" ht="18" customHeight="1" thickBot="1">
      <c r="A11" s="140"/>
      <c r="B11" s="42" t="s">
        <v>53</v>
      </c>
      <c r="C11" s="45"/>
      <c r="D11" s="45"/>
      <c r="E11" s="45"/>
      <c r="F11" s="43">
        <f>'TAB 2 e TAB 3'!G16</f>
        <v>81.401506879231277</v>
      </c>
      <c r="G11" s="45"/>
      <c r="H11" s="45"/>
      <c r="I11" s="46"/>
    </row>
    <row r="12" spans="1:9" ht="18" customHeight="1" thickBot="1"/>
    <row r="13" spans="1:9" ht="18" customHeight="1" thickBot="1">
      <c r="A13" s="36" t="s">
        <v>47</v>
      </c>
      <c r="B13" s="38"/>
      <c r="C13" s="141" t="s">
        <v>48</v>
      </c>
      <c r="D13" s="141"/>
      <c r="E13" s="141"/>
      <c r="F13" s="39" t="s">
        <v>49</v>
      </c>
      <c r="G13" s="141" t="s">
        <v>50</v>
      </c>
      <c r="H13" s="141"/>
      <c r="I13" s="142"/>
    </row>
    <row r="14" spans="1:9" ht="18" customHeight="1">
      <c r="A14" s="138">
        <f>A9+1</f>
        <v>3</v>
      </c>
      <c r="B14" s="40" t="s">
        <v>51</v>
      </c>
      <c r="C14" s="47"/>
      <c r="D14" s="47"/>
      <c r="E14" s="47"/>
      <c r="F14" s="41">
        <f>'TAB 2 e TAB 3'!B18</f>
        <v>47.57</v>
      </c>
      <c r="G14" s="47"/>
      <c r="H14" s="47"/>
      <c r="I14" s="49"/>
    </row>
    <row r="15" spans="1:9" ht="18" customHeight="1">
      <c r="A15" s="139"/>
      <c r="B15" s="37" t="s">
        <v>52</v>
      </c>
      <c r="C15" s="48"/>
      <c r="D15" s="48"/>
      <c r="E15" s="48"/>
      <c r="F15" s="44">
        <f>'TAB 2 e TAB 3'!C18</f>
        <v>84</v>
      </c>
      <c r="G15" s="48"/>
      <c r="H15" s="48"/>
      <c r="I15" s="50"/>
    </row>
    <row r="16" spans="1:9" ht="18" customHeight="1" thickBot="1">
      <c r="A16" s="140"/>
      <c r="B16" s="42" t="s">
        <v>53</v>
      </c>
      <c r="C16" s="45"/>
      <c r="D16" s="45"/>
      <c r="E16" s="45"/>
      <c r="F16" s="43">
        <f>'TAB 2 e TAB 3'!G18</f>
        <v>82.597182791002396</v>
      </c>
      <c r="G16" s="45"/>
      <c r="H16" s="45"/>
      <c r="I16" s="46"/>
    </row>
    <row r="17" spans="1:9" ht="18" customHeight="1" thickBot="1"/>
    <row r="18" spans="1:9" ht="18" customHeight="1" thickBot="1">
      <c r="A18" s="36" t="s">
        <v>47</v>
      </c>
      <c r="B18" s="38"/>
      <c r="C18" s="141" t="s">
        <v>48</v>
      </c>
      <c r="D18" s="141"/>
      <c r="E18" s="141"/>
      <c r="F18" s="39" t="s">
        <v>49</v>
      </c>
      <c r="G18" s="141" t="s">
        <v>50</v>
      </c>
      <c r="H18" s="141"/>
      <c r="I18" s="142"/>
    </row>
    <row r="19" spans="1:9" ht="18" customHeight="1">
      <c r="A19" s="138">
        <f>A14+1</f>
        <v>4</v>
      </c>
      <c r="B19" s="40" t="s">
        <v>51</v>
      </c>
      <c r="C19" s="47"/>
      <c r="D19" s="47"/>
      <c r="E19" s="47"/>
      <c r="F19" s="41">
        <f>'TAB 2 e TAB 3'!B20</f>
        <v>68.52</v>
      </c>
      <c r="G19" s="47"/>
      <c r="H19" s="47"/>
      <c r="I19" s="49"/>
    </row>
    <row r="20" spans="1:9" ht="18" customHeight="1">
      <c r="A20" s="139"/>
      <c r="B20" s="37" t="s">
        <v>52</v>
      </c>
      <c r="C20" s="48"/>
      <c r="D20" s="48"/>
      <c r="E20" s="48"/>
      <c r="F20" s="44">
        <f>'TAB 2 e TAB 3'!C20</f>
        <v>86</v>
      </c>
      <c r="G20" s="48"/>
      <c r="H20" s="48"/>
      <c r="I20" s="50"/>
    </row>
    <row r="21" spans="1:9" ht="18" customHeight="1" thickBot="1">
      <c r="A21" s="140"/>
      <c r="B21" s="42" t="s">
        <v>53</v>
      </c>
      <c r="C21" s="45"/>
      <c r="D21" s="45"/>
      <c r="E21" s="45"/>
      <c r="F21" s="43">
        <f>'TAB 2 e TAB 3'!G20</f>
        <v>83.740991482856515</v>
      </c>
      <c r="G21" s="45"/>
      <c r="H21" s="45"/>
      <c r="I21" s="46"/>
    </row>
    <row r="22" spans="1:9" ht="18" customHeight="1" thickBot="1"/>
    <row r="23" spans="1:9" ht="18" customHeight="1" thickBot="1">
      <c r="A23" s="36" t="s">
        <v>47</v>
      </c>
      <c r="B23" s="38"/>
      <c r="C23" s="141" t="s">
        <v>48</v>
      </c>
      <c r="D23" s="141"/>
      <c r="E23" s="141"/>
      <c r="F23" s="39" t="s">
        <v>49</v>
      </c>
      <c r="G23" s="141" t="s">
        <v>50</v>
      </c>
      <c r="H23" s="141"/>
      <c r="I23" s="142"/>
    </row>
    <row r="24" spans="1:9" ht="18" customHeight="1">
      <c r="A24" s="138">
        <f>A19+1</f>
        <v>5</v>
      </c>
      <c r="B24" s="40" t="s">
        <v>51</v>
      </c>
      <c r="C24" s="47"/>
      <c r="D24" s="47"/>
      <c r="E24" s="47"/>
      <c r="F24" s="41">
        <f>'TAB 2 e TAB 3'!B22</f>
        <v>91.58</v>
      </c>
      <c r="G24" s="47"/>
      <c r="H24" s="47"/>
      <c r="I24" s="49"/>
    </row>
    <row r="25" spans="1:9" ht="18" customHeight="1">
      <c r="A25" s="139"/>
      <c r="B25" s="37" t="s">
        <v>52</v>
      </c>
      <c r="C25" s="48"/>
      <c r="D25" s="48"/>
      <c r="E25" s="48"/>
      <c r="F25" s="44">
        <f>'TAB 2 e TAB 3'!C22</f>
        <v>88</v>
      </c>
      <c r="G25" s="48"/>
      <c r="H25" s="48"/>
      <c r="I25" s="50"/>
    </row>
    <row r="26" spans="1:9" ht="18" customHeight="1" thickBot="1">
      <c r="A26" s="140"/>
      <c r="B26" s="42" t="s">
        <v>53</v>
      </c>
      <c r="C26" s="45"/>
      <c r="D26" s="45"/>
      <c r="E26" s="45"/>
      <c r="F26" s="43">
        <f>'TAB 2 e TAB 3'!G22</f>
        <v>85</v>
      </c>
      <c r="G26" s="45"/>
      <c r="H26" s="45"/>
      <c r="I26" s="46"/>
    </row>
    <row r="27" spans="1:9" ht="18" customHeight="1" thickBot="1"/>
    <row r="28" spans="1:9" ht="18" customHeight="1" thickBot="1">
      <c r="A28" s="36" t="s">
        <v>47</v>
      </c>
      <c r="B28" s="38"/>
      <c r="C28" s="141" t="s">
        <v>48</v>
      </c>
      <c r="D28" s="141"/>
      <c r="E28" s="141"/>
      <c r="F28" s="39" t="s">
        <v>49</v>
      </c>
      <c r="G28" s="141" t="s">
        <v>50</v>
      </c>
      <c r="H28" s="141"/>
      <c r="I28" s="142"/>
    </row>
    <row r="29" spans="1:9" ht="18" customHeight="1">
      <c r="A29" s="138">
        <f>A24+1</f>
        <v>6</v>
      </c>
      <c r="B29" s="40" t="s">
        <v>51</v>
      </c>
      <c r="C29" s="47"/>
      <c r="D29" s="47"/>
      <c r="E29" s="47"/>
      <c r="F29" s="41">
        <f>'TAB 2 e TAB 3'!B24</f>
        <v>0</v>
      </c>
      <c r="G29" s="47"/>
      <c r="H29" s="47"/>
      <c r="I29" s="49"/>
    </row>
    <row r="30" spans="1:9" ht="18" customHeight="1">
      <c r="A30" s="139"/>
      <c r="B30" s="37" t="s">
        <v>52</v>
      </c>
      <c r="C30" s="48"/>
      <c r="D30" s="48"/>
      <c r="E30" s="48"/>
      <c r="F30" s="44">
        <f>'TAB 2 e TAB 3'!C24</f>
        <v>0</v>
      </c>
      <c r="G30" s="48"/>
      <c r="H30" s="48"/>
      <c r="I30" s="50"/>
    </row>
    <row r="31" spans="1:9" ht="18" customHeight="1" thickBot="1">
      <c r="A31" s="140"/>
      <c r="B31" s="42" t="s">
        <v>53</v>
      </c>
      <c r="C31" s="45"/>
      <c r="D31" s="45"/>
      <c r="E31" s="45"/>
      <c r="F31" s="43">
        <f>'TAB 2 e TAB 3'!G24</f>
        <v>80</v>
      </c>
      <c r="G31" s="45"/>
      <c r="H31" s="45"/>
      <c r="I31" s="46"/>
    </row>
    <row r="32" spans="1:9" ht="18" customHeight="1" thickBot="1"/>
    <row r="33" spans="1:9" ht="18" customHeight="1" thickBot="1">
      <c r="A33" s="36" t="s">
        <v>47</v>
      </c>
      <c r="B33" s="38"/>
      <c r="C33" s="141" t="s">
        <v>48</v>
      </c>
      <c r="D33" s="141"/>
      <c r="E33" s="141"/>
      <c r="F33" s="39" t="s">
        <v>49</v>
      </c>
      <c r="G33" s="141" t="s">
        <v>50</v>
      </c>
      <c r="H33" s="141"/>
      <c r="I33" s="142"/>
    </row>
    <row r="34" spans="1:9" ht="18" customHeight="1">
      <c r="A34" s="138">
        <f>A29+1</f>
        <v>7</v>
      </c>
      <c r="B34" s="40" t="s">
        <v>51</v>
      </c>
      <c r="C34" s="47"/>
      <c r="D34" s="47"/>
      <c r="E34" s="47"/>
      <c r="F34" s="41">
        <f>'TAB 2 e TAB 3'!B26</f>
        <v>0</v>
      </c>
      <c r="G34" s="47"/>
      <c r="H34" s="47"/>
      <c r="I34" s="49"/>
    </row>
    <row r="35" spans="1:9" ht="18" customHeight="1">
      <c r="A35" s="139"/>
      <c r="B35" s="37" t="s">
        <v>52</v>
      </c>
      <c r="C35" s="48"/>
      <c r="D35" s="48"/>
      <c r="E35" s="48"/>
      <c r="F35" s="44">
        <f>'TAB 2 e TAB 3'!C26</f>
        <v>0</v>
      </c>
      <c r="G35" s="48"/>
      <c r="H35" s="48"/>
      <c r="I35" s="50"/>
    </row>
    <row r="36" spans="1:9" ht="18" customHeight="1" thickBot="1">
      <c r="A36" s="140"/>
      <c r="B36" s="42" t="s">
        <v>53</v>
      </c>
      <c r="C36" s="45"/>
      <c r="D36" s="45"/>
      <c r="E36" s="45"/>
      <c r="F36" s="43">
        <f>'TAB 2 e TAB 3'!G26</f>
        <v>80</v>
      </c>
      <c r="G36" s="45"/>
      <c r="H36" s="45"/>
      <c r="I36" s="46"/>
    </row>
    <row r="37" spans="1:9" ht="18" customHeight="1" thickBot="1"/>
    <row r="38" spans="1:9" ht="18" customHeight="1" thickBot="1">
      <c r="A38" s="36" t="s">
        <v>47</v>
      </c>
      <c r="B38" s="38"/>
      <c r="C38" s="141" t="s">
        <v>48</v>
      </c>
      <c r="D38" s="141"/>
      <c r="E38" s="141"/>
      <c r="F38" s="39" t="s">
        <v>49</v>
      </c>
      <c r="G38" s="141" t="s">
        <v>50</v>
      </c>
      <c r="H38" s="141"/>
      <c r="I38" s="142"/>
    </row>
    <row r="39" spans="1:9" ht="18" customHeight="1">
      <c r="A39" s="138">
        <f>A34+1</f>
        <v>8</v>
      </c>
      <c r="B39" s="40" t="s">
        <v>51</v>
      </c>
      <c r="C39" s="47"/>
      <c r="D39" s="47"/>
      <c r="E39" s="47"/>
      <c r="F39" s="41">
        <f>'TAB 2 e TAB 3'!B28</f>
        <v>0</v>
      </c>
      <c r="G39" s="47"/>
      <c r="H39" s="47"/>
      <c r="I39" s="49"/>
    </row>
    <row r="40" spans="1:9" ht="18" customHeight="1">
      <c r="A40" s="139"/>
      <c r="B40" s="37" t="s">
        <v>52</v>
      </c>
      <c r="C40" s="48"/>
      <c r="D40" s="48"/>
      <c r="E40" s="48"/>
      <c r="F40" s="44">
        <f>'TAB 2 e TAB 3'!C28</f>
        <v>0</v>
      </c>
      <c r="G40" s="48"/>
      <c r="H40" s="48"/>
      <c r="I40" s="50"/>
    </row>
    <row r="41" spans="1:9" ht="18" customHeight="1" thickBot="1">
      <c r="A41" s="140"/>
      <c r="B41" s="42" t="s">
        <v>53</v>
      </c>
      <c r="C41" s="45"/>
      <c r="D41" s="45"/>
      <c r="E41" s="45"/>
      <c r="F41" s="43">
        <f>'TAB 2 e TAB 3'!G28</f>
        <v>80</v>
      </c>
      <c r="G41" s="45"/>
      <c r="H41" s="45"/>
      <c r="I41" s="46"/>
    </row>
    <row r="42" spans="1:9" ht="18" customHeight="1" thickBot="1"/>
    <row r="43" spans="1:9" ht="18" customHeight="1" thickBot="1">
      <c r="A43" s="36" t="s">
        <v>47</v>
      </c>
      <c r="B43" s="38"/>
      <c r="C43" s="141" t="s">
        <v>48</v>
      </c>
      <c r="D43" s="141"/>
      <c r="E43" s="141"/>
      <c r="F43" s="39" t="s">
        <v>49</v>
      </c>
      <c r="G43" s="141" t="s">
        <v>50</v>
      </c>
      <c r="H43" s="141"/>
      <c r="I43" s="142"/>
    </row>
    <row r="44" spans="1:9" ht="18" customHeight="1">
      <c r="A44" s="138">
        <f>A39+1</f>
        <v>9</v>
      </c>
      <c r="B44" s="40" t="s">
        <v>51</v>
      </c>
      <c r="C44" s="47"/>
      <c r="D44" s="47"/>
      <c r="E44" s="47"/>
      <c r="F44" s="41">
        <f>'TAB 2 e TAB 3'!B30</f>
        <v>0</v>
      </c>
      <c r="G44" s="47"/>
      <c r="H44" s="47"/>
      <c r="I44" s="49"/>
    </row>
    <row r="45" spans="1:9" ht="18" customHeight="1">
      <c r="A45" s="139"/>
      <c r="B45" s="37" t="s">
        <v>52</v>
      </c>
      <c r="C45" s="48"/>
      <c r="D45" s="48"/>
      <c r="E45" s="48"/>
      <c r="F45" s="44">
        <f>'TAB 2 e TAB 3'!C30</f>
        <v>0</v>
      </c>
      <c r="G45" s="48"/>
      <c r="H45" s="48"/>
      <c r="I45" s="50"/>
    </row>
    <row r="46" spans="1:9" ht="18" customHeight="1" thickBot="1">
      <c r="A46" s="140"/>
      <c r="B46" s="42" t="s">
        <v>53</v>
      </c>
      <c r="C46" s="45"/>
      <c r="D46" s="45"/>
      <c r="E46" s="45"/>
      <c r="F46" s="43">
        <f>'TAB 2 e TAB 3'!G30</f>
        <v>80</v>
      </c>
      <c r="G46" s="45"/>
      <c r="H46" s="45"/>
      <c r="I46" s="46"/>
    </row>
    <row r="47" spans="1:9" ht="18" customHeight="1" thickBot="1"/>
    <row r="48" spans="1:9" ht="18" customHeight="1" thickBot="1">
      <c r="A48" s="36" t="s">
        <v>47</v>
      </c>
      <c r="B48" s="38"/>
      <c r="C48" s="141" t="s">
        <v>48</v>
      </c>
      <c r="D48" s="141"/>
      <c r="E48" s="141"/>
      <c r="F48" s="39" t="s">
        <v>49</v>
      </c>
      <c r="G48" s="141" t="s">
        <v>50</v>
      </c>
      <c r="H48" s="141"/>
      <c r="I48" s="142"/>
    </row>
    <row r="49" spans="1:9" ht="18" customHeight="1">
      <c r="A49" s="138">
        <f>A44+1</f>
        <v>10</v>
      </c>
      <c r="B49" s="40" t="s">
        <v>51</v>
      </c>
      <c r="C49" s="47"/>
      <c r="D49" s="47"/>
      <c r="E49" s="47"/>
      <c r="F49" s="41">
        <f>'TAB 2 e TAB 3'!B32</f>
        <v>0</v>
      </c>
      <c r="G49" s="47"/>
      <c r="H49" s="47"/>
      <c r="I49" s="49"/>
    </row>
    <row r="50" spans="1:9" ht="18" customHeight="1">
      <c r="A50" s="139"/>
      <c r="B50" s="37" t="s">
        <v>52</v>
      </c>
      <c r="C50" s="48"/>
      <c r="D50" s="48"/>
      <c r="E50" s="48"/>
      <c r="F50" s="44">
        <f>'TAB 2 e TAB 3'!C32</f>
        <v>0</v>
      </c>
      <c r="G50" s="48"/>
      <c r="H50" s="48"/>
      <c r="I50" s="50"/>
    </row>
    <row r="51" spans="1:9" ht="18" customHeight="1" thickBot="1">
      <c r="A51" s="140"/>
      <c r="B51" s="42" t="s">
        <v>53</v>
      </c>
      <c r="C51" s="45"/>
      <c r="D51" s="45"/>
      <c r="E51" s="45"/>
      <c r="F51" s="43">
        <f>'TAB 2 e TAB 3'!G32</f>
        <v>80</v>
      </c>
      <c r="G51" s="45"/>
      <c r="H51" s="45"/>
      <c r="I51" s="46"/>
    </row>
    <row r="52" spans="1:9" ht="18" customHeight="1" thickBot="1"/>
    <row r="53" spans="1:9" ht="18" customHeight="1" thickBot="1">
      <c r="A53" s="36" t="s">
        <v>47</v>
      </c>
      <c r="B53" s="38"/>
      <c r="C53" s="141" t="s">
        <v>48</v>
      </c>
      <c r="D53" s="141"/>
      <c r="E53" s="141"/>
      <c r="F53" s="39" t="s">
        <v>49</v>
      </c>
      <c r="G53" s="141" t="s">
        <v>50</v>
      </c>
      <c r="H53" s="141"/>
      <c r="I53" s="142"/>
    </row>
    <row r="54" spans="1:9" ht="18" customHeight="1">
      <c r="A54" s="138">
        <f>A49+1</f>
        <v>11</v>
      </c>
      <c r="B54" s="40" t="s">
        <v>51</v>
      </c>
      <c r="C54" s="47"/>
      <c r="D54" s="47"/>
      <c r="E54" s="47"/>
      <c r="F54" s="41">
        <f>'TAB 2 e TAB 3'!B34</f>
        <v>0</v>
      </c>
      <c r="G54" s="47"/>
      <c r="H54" s="47"/>
      <c r="I54" s="49"/>
    </row>
    <row r="55" spans="1:9" ht="18" customHeight="1">
      <c r="A55" s="139"/>
      <c r="B55" s="37" t="s">
        <v>52</v>
      </c>
      <c r="C55" s="48"/>
      <c r="D55" s="48"/>
      <c r="E55" s="48"/>
      <c r="F55" s="44">
        <f>'TAB 2 e TAB 3'!C34</f>
        <v>0</v>
      </c>
      <c r="G55" s="48"/>
      <c r="H55" s="48"/>
      <c r="I55" s="50"/>
    </row>
    <row r="56" spans="1:9" ht="18" customHeight="1" thickBot="1">
      <c r="A56" s="140"/>
      <c r="B56" s="42" t="s">
        <v>53</v>
      </c>
      <c r="C56" s="45"/>
      <c r="D56" s="45"/>
      <c r="E56" s="45"/>
      <c r="F56" s="43">
        <f>'TAB 2 e TAB 3'!G34</f>
        <v>80</v>
      </c>
      <c r="G56" s="45"/>
      <c r="H56" s="45"/>
      <c r="I56" s="46"/>
    </row>
    <row r="57" spans="1:9" ht="18" customHeight="1" thickBot="1"/>
    <row r="58" spans="1:9" ht="18" customHeight="1" thickBot="1">
      <c r="A58" s="36" t="s">
        <v>47</v>
      </c>
      <c r="B58" s="38"/>
      <c r="C58" s="141" t="s">
        <v>48</v>
      </c>
      <c r="D58" s="141"/>
      <c r="E58" s="141"/>
      <c r="F58" s="39" t="s">
        <v>49</v>
      </c>
      <c r="G58" s="141" t="s">
        <v>50</v>
      </c>
      <c r="H58" s="141"/>
      <c r="I58" s="142"/>
    </row>
    <row r="59" spans="1:9" ht="18" customHeight="1">
      <c r="A59" s="138">
        <f>A54+1</f>
        <v>12</v>
      </c>
      <c r="B59" s="40" t="s">
        <v>51</v>
      </c>
      <c r="C59" s="47"/>
      <c r="D59" s="47"/>
      <c r="E59" s="47"/>
      <c r="F59" s="41">
        <f>'TAB 2 e TAB 3'!B36</f>
        <v>0</v>
      </c>
      <c r="G59" s="47"/>
      <c r="H59" s="47"/>
      <c r="I59" s="49"/>
    </row>
    <row r="60" spans="1:9" ht="18" customHeight="1">
      <c r="A60" s="139"/>
      <c r="B60" s="37" t="s">
        <v>52</v>
      </c>
      <c r="C60" s="48"/>
      <c r="D60" s="48"/>
      <c r="E60" s="48"/>
      <c r="F60" s="44">
        <f>'TAB 2 e TAB 3'!C36</f>
        <v>0</v>
      </c>
      <c r="G60" s="48"/>
      <c r="H60" s="48"/>
      <c r="I60" s="50"/>
    </row>
    <row r="61" spans="1:9" ht="18" customHeight="1" thickBot="1">
      <c r="A61" s="140"/>
      <c r="B61" s="42" t="s">
        <v>53</v>
      </c>
      <c r="C61" s="45"/>
      <c r="D61" s="45"/>
      <c r="E61" s="45"/>
      <c r="F61" s="43" t="b">
        <f>'TAB 2 e TAB 3'!G36</f>
        <v>0</v>
      </c>
      <c r="G61" s="45"/>
      <c r="H61" s="45"/>
      <c r="I61" s="46"/>
    </row>
    <row r="62" spans="1:9" ht="18" customHeight="1" thickBot="1"/>
    <row r="63" spans="1:9" ht="18" customHeight="1" thickBot="1">
      <c r="A63" s="36" t="s">
        <v>47</v>
      </c>
      <c r="B63" s="38"/>
      <c r="C63" s="141" t="s">
        <v>48</v>
      </c>
      <c r="D63" s="141"/>
      <c r="E63" s="141"/>
      <c r="F63" s="39" t="s">
        <v>49</v>
      </c>
      <c r="G63" s="141" t="s">
        <v>50</v>
      </c>
      <c r="H63" s="141"/>
      <c r="I63" s="142"/>
    </row>
    <row r="64" spans="1:9" ht="18" customHeight="1">
      <c r="A64" s="138">
        <f>A59+1</f>
        <v>13</v>
      </c>
      <c r="B64" s="40" t="s">
        <v>51</v>
      </c>
      <c r="C64" s="47"/>
      <c r="D64" s="47"/>
      <c r="E64" s="47"/>
      <c r="F64" s="41">
        <f>'TAB 2 e TAB 3'!B38</f>
        <v>0</v>
      </c>
      <c r="G64" s="47"/>
      <c r="H64" s="47"/>
      <c r="I64" s="49"/>
    </row>
    <row r="65" spans="1:9" ht="18" customHeight="1">
      <c r="A65" s="139"/>
      <c r="B65" s="37" t="s">
        <v>52</v>
      </c>
      <c r="C65" s="48"/>
      <c r="D65" s="48"/>
      <c r="E65" s="48"/>
      <c r="F65" s="44">
        <f>'TAB 2 e TAB 3'!C38</f>
        <v>0</v>
      </c>
      <c r="G65" s="48"/>
      <c r="H65" s="48"/>
      <c r="I65" s="50"/>
    </row>
    <row r="66" spans="1:9" ht="18" customHeight="1" thickBot="1">
      <c r="A66" s="140"/>
      <c r="B66" s="42" t="s">
        <v>53</v>
      </c>
      <c r="C66" s="45"/>
      <c r="D66" s="45"/>
      <c r="E66" s="45"/>
      <c r="F66" s="43" t="b">
        <f>'TAB 2 e TAB 3'!G38</f>
        <v>0</v>
      </c>
      <c r="G66" s="45"/>
      <c r="H66" s="45"/>
      <c r="I66" s="46"/>
    </row>
    <row r="67" spans="1:9" ht="18" customHeight="1" thickBot="1"/>
    <row r="68" spans="1:9" ht="18" customHeight="1" thickBot="1">
      <c r="A68" s="36" t="s">
        <v>47</v>
      </c>
      <c r="B68" s="38"/>
      <c r="C68" s="141" t="s">
        <v>48</v>
      </c>
      <c r="D68" s="141"/>
      <c r="E68" s="141"/>
      <c r="F68" s="39" t="s">
        <v>49</v>
      </c>
      <c r="G68" s="141" t="s">
        <v>50</v>
      </c>
      <c r="H68" s="141"/>
      <c r="I68" s="142"/>
    </row>
    <row r="69" spans="1:9" ht="18" customHeight="1">
      <c r="A69" s="138">
        <f>A64+1</f>
        <v>14</v>
      </c>
      <c r="B69" s="40" t="s">
        <v>51</v>
      </c>
      <c r="C69" s="47"/>
      <c r="D69" s="47"/>
      <c r="E69" s="47"/>
      <c r="F69" s="41">
        <f>'TAB 2 e TAB 3'!B40</f>
        <v>0</v>
      </c>
      <c r="G69" s="47"/>
      <c r="H69" s="47"/>
      <c r="I69" s="49"/>
    </row>
    <row r="70" spans="1:9" ht="18" customHeight="1">
      <c r="A70" s="139"/>
      <c r="B70" s="37" t="s">
        <v>52</v>
      </c>
      <c r="C70" s="48"/>
      <c r="D70" s="48"/>
      <c r="E70" s="48"/>
      <c r="F70" s="44">
        <f>'TAB 2 e TAB 3'!C40</f>
        <v>0</v>
      </c>
      <c r="G70" s="48"/>
      <c r="H70" s="48"/>
      <c r="I70" s="50"/>
    </row>
    <row r="71" spans="1:9" ht="18" customHeight="1" thickBot="1">
      <c r="A71" s="140"/>
      <c r="B71" s="42" t="s">
        <v>53</v>
      </c>
      <c r="C71" s="45"/>
      <c r="D71" s="45"/>
      <c r="E71" s="45"/>
      <c r="F71" s="43" t="b">
        <f>'TAB 2 e TAB 3'!G40</f>
        <v>0</v>
      </c>
      <c r="G71" s="45"/>
      <c r="H71" s="45"/>
      <c r="I71" s="46"/>
    </row>
    <row r="72" spans="1:9" ht="18" customHeight="1" thickBot="1"/>
    <row r="73" spans="1:9" ht="18" customHeight="1" thickBot="1">
      <c r="A73" s="36" t="s">
        <v>47</v>
      </c>
      <c r="B73" s="38"/>
      <c r="C73" s="141" t="s">
        <v>48</v>
      </c>
      <c r="D73" s="141"/>
      <c r="E73" s="141"/>
      <c r="F73" s="39" t="s">
        <v>49</v>
      </c>
      <c r="G73" s="141" t="s">
        <v>50</v>
      </c>
      <c r="H73" s="141"/>
      <c r="I73" s="142"/>
    </row>
    <row r="74" spans="1:9" ht="18" customHeight="1">
      <c r="A74" s="138">
        <f>A69+1</f>
        <v>15</v>
      </c>
      <c r="B74" s="40" t="s">
        <v>51</v>
      </c>
      <c r="C74" s="47"/>
      <c r="D74" s="47"/>
      <c r="E74" s="47"/>
      <c r="F74" s="41">
        <f>'TAB 2 e TAB 3'!B42</f>
        <v>0</v>
      </c>
      <c r="G74" s="47"/>
      <c r="H74" s="47"/>
      <c r="I74" s="49"/>
    </row>
    <row r="75" spans="1:9" ht="18" customHeight="1">
      <c r="A75" s="139"/>
      <c r="B75" s="37" t="s">
        <v>52</v>
      </c>
      <c r="C75" s="48"/>
      <c r="D75" s="48"/>
      <c r="E75" s="48"/>
      <c r="F75" s="44">
        <f>'TAB 2 e TAB 3'!C42</f>
        <v>0</v>
      </c>
      <c r="G75" s="48"/>
      <c r="H75" s="48"/>
      <c r="I75" s="50"/>
    </row>
    <row r="76" spans="1:9" ht="18" customHeight="1" thickBot="1">
      <c r="A76" s="140"/>
      <c r="B76" s="42" t="s">
        <v>53</v>
      </c>
      <c r="C76" s="45"/>
      <c r="D76" s="45"/>
      <c r="E76" s="45"/>
      <c r="F76" s="43" t="b">
        <f>'TAB 2 e TAB 3'!G42</f>
        <v>0</v>
      </c>
      <c r="G76" s="45"/>
      <c r="H76" s="45"/>
      <c r="I76" s="46"/>
    </row>
    <row r="77" spans="1:9" ht="18" customHeight="1" thickBot="1"/>
    <row r="78" spans="1:9" ht="18" customHeight="1" thickBot="1">
      <c r="A78" s="36" t="s">
        <v>47</v>
      </c>
      <c r="B78" s="38"/>
      <c r="C78" s="141" t="s">
        <v>48</v>
      </c>
      <c r="D78" s="141"/>
      <c r="E78" s="141"/>
      <c r="F78" s="39" t="s">
        <v>49</v>
      </c>
      <c r="G78" s="141" t="s">
        <v>50</v>
      </c>
      <c r="H78" s="141"/>
      <c r="I78" s="142"/>
    </row>
    <row r="79" spans="1:9" ht="18" customHeight="1">
      <c r="A79" s="138">
        <f>A74+1</f>
        <v>16</v>
      </c>
      <c r="B79" s="40" t="s">
        <v>51</v>
      </c>
      <c r="C79" s="47"/>
      <c r="D79" s="47"/>
      <c r="E79" s="47"/>
      <c r="F79" s="41">
        <f>'TAB 2 e TAB 3'!B44</f>
        <v>0</v>
      </c>
      <c r="G79" s="47"/>
      <c r="H79" s="47"/>
      <c r="I79" s="49"/>
    </row>
    <row r="80" spans="1:9" ht="18" customHeight="1">
      <c r="A80" s="139"/>
      <c r="B80" s="37" t="s">
        <v>52</v>
      </c>
      <c r="C80" s="48"/>
      <c r="D80" s="48"/>
      <c r="E80" s="48"/>
      <c r="F80" s="44">
        <f>'TAB 2 e TAB 3'!C44</f>
        <v>0</v>
      </c>
      <c r="G80" s="48"/>
      <c r="H80" s="48"/>
      <c r="I80" s="50"/>
    </row>
    <row r="81" spans="1:9" ht="18" customHeight="1" thickBot="1">
      <c r="A81" s="140"/>
      <c r="B81" s="42" t="s">
        <v>53</v>
      </c>
      <c r="C81" s="45"/>
      <c r="D81" s="45"/>
      <c r="E81" s="45"/>
      <c r="F81" s="43" t="b">
        <f>'TAB 2 e TAB 3'!G44</f>
        <v>0</v>
      </c>
      <c r="G81" s="45"/>
      <c r="H81" s="45"/>
      <c r="I81" s="46"/>
    </row>
    <row r="82" spans="1:9" ht="18" customHeight="1" thickBot="1"/>
    <row r="83" spans="1:9" ht="18" customHeight="1" thickBot="1">
      <c r="A83" s="36" t="s">
        <v>47</v>
      </c>
      <c r="B83" s="38"/>
      <c r="C83" s="141" t="s">
        <v>48</v>
      </c>
      <c r="D83" s="141"/>
      <c r="E83" s="141"/>
      <c r="F83" s="39" t="s">
        <v>49</v>
      </c>
      <c r="G83" s="141" t="s">
        <v>50</v>
      </c>
      <c r="H83" s="141"/>
      <c r="I83" s="142"/>
    </row>
    <row r="84" spans="1:9" ht="18" customHeight="1">
      <c r="A84" s="138">
        <f>A79+1</f>
        <v>17</v>
      </c>
      <c r="B84" s="40" t="s">
        <v>51</v>
      </c>
      <c r="C84" s="47"/>
      <c r="D84" s="47"/>
      <c r="E84" s="47"/>
      <c r="F84" s="41">
        <f>'TAB 2 e TAB 3'!B46</f>
        <v>0</v>
      </c>
      <c r="G84" s="47"/>
      <c r="H84" s="47"/>
      <c r="I84" s="49"/>
    </row>
    <row r="85" spans="1:9" ht="18" customHeight="1">
      <c r="A85" s="139"/>
      <c r="B85" s="37" t="s">
        <v>52</v>
      </c>
      <c r="C85" s="48"/>
      <c r="D85" s="48"/>
      <c r="E85" s="48"/>
      <c r="F85" s="44">
        <f>'TAB 2 e TAB 3'!C46</f>
        <v>0</v>
      </c>
      <c r="G85" s="48"/>
      <c r="H85" s="48"/>
      <c r="I85" s="50"/>
    </row>
    <row r="86" spans="1:9" ht="18" customHeight="1" thickBot="1">
      <c r="A86" s="140"/>
      <c r="B86" s="42" t="s">
        <v>53</v>
      </c>
      <c r="C86" s="45"/>
      <c r="D86" s="45"/>
      <c r="E86" s="45"/>
      <c r="F86" s="43" t="b">
        <f>'TAB 2 e TAB 3'!G46</f>
        <v>0</v>
      </c>
      <c r="G86" s="45"/>
      <c r="H86" s="45"/>
      <c r="I86" s="46"/>
    </row>
    <row r="87" spans="1:9" ht="18" customHeight="1" thickBot="1"/>
    <row r="88" spans="1:9" ht="18" customHeight="1" thickBot="1">
      <c r="A88" s="36" t="s">
        <v>47</v>
      </c>
      <c r="B88" s="38"/>
      <c r="C88" s="141" t="s">
        <v>48</v>
      </c>
      <c r="D88" s="141"/>
      <c r="E88" s="141"/>
      <c r="F88" s="39" t="s">
        <v>49</v>
      </c>
      <c r="G88" s="141" t="s">
        <v>50</v>
      </c>
      <c r="H88" s="141"/>
      <c r="I88" s="142"/>
    </row>
    <row r="89" spans="1:9" ht="18" customHeight="1">
      <c r="A89" s="138">
        <f>A84+1</f>
        <v>18</v>
      </c>
      <c r="B89" s="40" t="s">
        <v>51</v>
      </c>
      <c r="C89" s="47"/>
      <c r="D89" s="47"/>
      <c r="E89" s="47"/>
      <c r="F89" s="41">
        <f>'TAB 2 e TAB 3'!B48</f>
        <v>0</v>
      </c>
      <c r="G89" s="47"/>
      <c r="H89" s="47"/>
      <c r="I89" s="49"/>
    </row>
    <row r="90" spans="1:9" ht="18" customHeight="1">
      <c r="A90" s="139"/>
      <c r="B90" s="37" t="s">
        <v>52</v>
      </c>
      <c r="C90" s="48"/>
      <c r="D90" s="48"/>
      <c r="E90" s="48"/>
      <c r="F90" s="44">
        <f>'TAB 2 e TAB 3'!C48</f>
        <v>0</v>
      </c>
      <c r="G90" s="48"/>
      <c r="H90" s="48"/>
      <c r="I90" s="50"/>
    </row>
    <row r="91" spans="1:9" ht="18" customHeight="1" thickBot="1">
      <c r="A91" s="140"/>
      <c r="B91" s="42" t="s">
        <v>53</v>
      </c>
      <c r="C91" s="45"/>
      <c r="D91" s="45"/>
      <c r="E91" s="45"/>
      <c r="F91" s="43" t="b">
        <f>'TAB 2 e TAB 3'!G48</f>
        <v>0</v>
      </c>
      <c r="G91" s="45"/>
      <c r="H91" s="45"/>
      <c r="I91" s="46"/>
    </row>
    <row r="92" spans="1:9" ht="18" customHeight="1" thickBot="1"/>
    <row r="93" spans="1:9" ht="18" customHeight="1" thickBot="1">
      <c r="A93" s="36" t="s">
        <v>47</v>
      </c>
      <c r="B93" s="38"/>
      <c r="C93" s="141" t="s">
        <v>48</v>
      </c>
      <c r="D93" s="141"/>
      <c r="E93" s="141"/>
      <c r="F93" s="39" t="s">
        <v>49</v>
      </c>
      <c r="G93" s="141" t="s">
        <v>50</v>
      </c>
      <c r="H93" s="141"/>
      <c r="I93" s="142"/>
    </row>
    <row r="94" spans="1:9" ht="18" customHeight="1">
      <c r="A94" s="138">
        <f>A89+1</f>
        <v>19</v>
      </c>
      <c r="B94" s="40" t="s">
        <v>51</v>
      </c>
      <c r="C94" s="47"/>
      <c r="D94" s="47"/>
      <c r="E94" s="47"/>
      <c r="F94" s="41">
        <f>'TAB 2 e TAB 3'!B50</f>
        <v>0</v>
      </c>
      <c r="G94" s="47"/>
      <c r="H94" s="47"/>
      <c r="I94" s="49"/>
    </row>
    <row r="95" spans="1:9" ht="18" customHeight="1">
      <c r="A95" s="139"/>
      <c r="B95" s="37" t="s">
        <v>52</v>
      </c>
      <c r="C95" s="48"/>
      <c r="D95" s="48"/>
      <c r="E95" s="48"/>
      <c r="F95" s="44">
        <f>'TAB 2 e TAB 3'!C50</f>
        <v>0</v>
      </c>
      <c r="G95" s="48"/>
      <c r="H95" s="48"/>
      <c r="I95" s="50"/>
    </row>
    <row r="96" spans="1:9" ht="18" customHeight="1" thickBot="1">
      <c r="A96" s="140"/>
      <c r="B96" s="42" t="s">
        <v>53</v>
      </c>
      <c r="C96" s="45"/>
      <c r="D96" s="45"/>
      <c r="E96" s="45"/>
      <c r="F96" s="43" t="b">
        <f>'TAB 2 e TAB 3'!G50</f>
        <v>0</v>
      </c>
      <c r="G96" s="45"/>
      <c r="H96" s="45"/>
      <c r="I96" s="46"/>
    </row>
    <row r="97" spans="1:9" ht="18" customHeight="1" thickBot="1"/>
    <row r="98" spans="1:9" ht="18" customHeight="1" thickBot="1">
      <c r="A98" s="36" t="s">
        <v>47</v>
      </c>
      <c r="B98" s="38"/>
      <c r="C98" s="141" t="s">
        <v>48</v>
      </c>
      <c r="D98" s="141"/>
      <c r="E98" s="141"/>
      <c r="F98" s="39" t="s">
        <v>49</v>
      </c>
      <c r="G98" s="141" t="s">
        <v>50</v>
      </c>
      <c r="H98" s="141"/>
      <c r="I98" s="142"/>
    </row>
    <row r="99" spans="1:9" ht="18" customHeight="1">
      <c r="A99" s="138">
        <f>A94+1</f>
        <v>20</v>
      </c>
      <c r="B99" s="40" t="s">
        <v>51</v>
      </c>
      <c r="C99" s="47"/>
      <c r="D99" s="47"/>
      <c r="E99" s="47"/>
      <c r="F99" s="41">
        <f>'TAB 2 e TAB 3'!B52</f>
        <v>0</v>
      </c>
      <c r="G99" s="47"/>
      <c r="H99" s="47"/>
      <c r="I99" s="49"/>
    </row>
    <row r="100" spans="1:9" ht="18" customHeight="1">
      <c r="A100" s="139"/>
      <c r="B100" s="37" t="s">
        <v>52</v>
      </c>
      <c r="C100" s="48"/>
      <c r="D100" s="48"/>
      <c r="E100" s="48"/>
      <c r="F100" s="44">
        <f>'TAB 2 e TAB 3'!C52</f>
        <v>0</v>
      </c>
      <c r="G100" s="48"/>
      <c r="H100" s="48"/>
      <c r="I100" s="50"/>
    </row>
    <row r="101" spans="1:9" ht="18" customHeight="1" thickBot="1">
      <c r="A101" s="140"/>
      <c r="B101" s="42" t="s">
        <v>53</v>
      </c>
      <c r="C101" s="45"/>
      <c r="D101" s="45"/>
      <c r="E101" s="45"/>
      <c r="F101" s="43" t="b">
        <f>'TAB 2 e TAB 3'!G52</f>
        <v>0</v>
      </c>
      <c r="G101" s="45"/>
      <c r="H101" s="45"/>
      <c r="I101" s="46"/>
    </row>
    <row r="102" spans="1:9" ht="18" customHeight="1" thickBot="1"/>
    <row r="103" spans="1:9" ht="18" customHeight="1" thickBot="1">
      <c r="A103" s="36" t="s">
        <v>47</v>
      </c>
      <c r="B103" s="38"/>
      <c r="C103" s="141" t="s">
        <v>48</v>
      </c>
      <c r="D103" s="141"/>
      <c r="E103" s="141"/>
      <c r="F103" s="39" t="s">
        <v>49</v>
      </c>
      <c r="G103" s="141" t="s">
        <v>50</v>
      </c>
      <c r="H103" s="141"/>
      <c r="I103" s="142"/>
    </row>
    <row r="104" spans="1:9" ht="18" customHeight="1">
      <c r="A104" s="138">
        <f>A99+1</f>
        <v>21</v>
      </c>
      <c r="B104" s="40" t="s">
        <v>51</v>
      </c>
      <c r="C104" s="47"/>
      <c r="D104" s="47"/>
      <c r="E104" s="47"/>
      <c r="F104" s="41">
        <f>'TAB 2 e TAB 3'!B54</f>
        <v>0</v>
      </c>
      <c r="G104" s="47"/>
      <c r="H104" s="47"/>
      <c r="I104" s="49"/>
    </row>
    <row r="105" spans="1:9" ht="18" customHeight="1">
      <c r="A105" s="139"/>
      <c r="B105" s="37" t="s">
        <v>52</v>
      </c>
      <c r="C105" s="48"/>
      <c r="D105" s="48"/>
      <c r="E105" s="48"/>
      <c r="F105" s="44">
        <f>'TAB 2 e TAB 3'!C54</f>
        <v>0</v>
      </c>
      <c r="G105" s="48"/>
      <c r="H105" s="48"/>
      <c r="I105" s="50"/>
    </row>
    <row r="106" spans="1:9" ht="18" customHeight="1" thickBot="1">
      <c r="A106" s="140"/>
      <c r="B106" s="42" t="s">
        <v>53</v>
      </c>
      <c r="C106" s="45"/>
      <c r="D106" s="45"/>
      <c r="E106" s="45"/>
      <c r="F106" s="43" t="b">
        <f>'TAB 2 e TAB 3'!G54</f>
        <v>0</v>
      </c>
      <c r="G106" s="45"/>
      <c r="H106" s="45"/>
      <c r="I106" s="46"/>
    </row>
    <row r="107" spans="1:9" ht="18" customHeight="1" thickBot="1"/>
    <row r="108" spans="1:9" ht="18" customHeight="1" thickBot="1">
      <c r="A108" s="36" t="s">
        <v>47</v>
      </c>
      <c r="B108" s="38"/>
      <c r="C108" s="141" t="s">
        <v>48</v>
      </c>
      <c r="D108" s="141"/>
      <c r="E108" s="141"/>
      <c r="F108" s="39" t="s">
        <v>49</v>
      </c>
      <c r="G108" s="141" t="s">
        <v>50</v>
      </c>
      <c r="H108" s="141"/>
      <c r="I108" s="142"/>
    </row>
    <row r="109" spans="1:9" ht="18" customHeight="1">
      <c r="A109" s="138">
        <f>A104+1</f>
        <v>22</v>
      </c>
      <c r="B109" s="40" t="s">
        <v>51</v>
      </c>
      <c r="C109" s="47"/>
      <c r="D109" s="47"/>
      <c r="E109" s="47"/>
      <c r="F109" s="41">
        <f>'TAB 2 e TAB 3'!B14</f>
        <v>0</v>
      </c>
      <c r="G109" s="47"/>
      <c r="H109" s="47"/>
      <c r="I109" s="49"/>
    </row>
    <row r="110" spans="1:9" ht="18" customHeight="1">
      <c r="A110" s="139"/>
      <c r="B110" s="37" t="s">
        <v>52</v>
      </c>
      <c r="C110" s="48"/>
      <c r="D110" s="48"/>
      <c r="E110" s="48"/>
      <c r="F110" s="44">
        <f>'TAB 2 e TAB 3'!C56</f>
        <v>0</v>
      </c>
      <c r="G110" s="48"/>
      <c r="H110" s="48"/>
      <c r="I110" s="50"/>
    </row>
    <row r="111" spans="1:9" ht="18" customHeight="1" thickBot="1">
      <c r="A111" s="140"/>
      <c r="B111" s="42" t="s">
        <v>53</v>
      </c>
      <c r="C111" s="45"/>
      <c r="D111" s="45"/>
      <c r="E111" s="45"/>
      <c r="F111" s="43" t="b">
        <f>'TAB 2 e TAB 3'!G56</f>
        <v>0</v>
      </c>
      <c r="G111" s="45"/>
      <c r="H111" s="45"/>
      <c r="I111" s="46"/>
    </row>
    <row r="112" spans="1:9" ht="18" customHeight="1" thickBot="1"/>
    <row r="113" spans="1:9" ht="18" customHeight="1" thickBot="1">
      <c r="A113" s="36" t="s">
        <v>47</v>
      </c>
      <c r="B113" s="38"/>
      <c r="C113" s="141" t="s">
        <v>48</v>
      </c>
      <c r="D113" s="141"/>
      <c r="E113" s="141"/>
      <c r="F113" s="39" t="s">
        <v>49</v>
      </c>
      <c r="G113" s="141" t="s">
        <v>50</v>
      </c>
      <c r="H113" s="141"/>
      <c r="I113" s="142"/>
    </row>
    <row r="114" spans="1:9" ht="18" customHeight="1">
      <c r="A114" s="138">
        <f>A109+1</f>
        <v>23</v>
      </c>
      <c r="B114" s="40" t="s">
        <v>51</v>
      </c>
      <c r="C114" s="47"/>
      <c r="D114" s="47"/>
      <c r="E114" s="47"/>
      <c r="F114" s="41">
        <f>'TAB 2 e TAB 3'!B58</f>
        <v>0</v>
      </c>
      <c r="G114" s="47"/>
      <c r="H114" s="47"/>
      <c r="I114" s="49"/>
    </row>
    <row r="115" spans="1:9" ht="18" customHeight="1">
      <c r="A115" s="139"/>
      <c r="B115" s="37" t="s">
        <v>52</v>
      </c>
      <c r="C115" s="48"/>
      <c r="D115" s="48"/>
      <c r="E115" s="48"/>
      <c r="F115" s="44">
        <f>'TAB 2 e TAB 3'!C58</f>
        <v>0</v>
      </c>
      <c r="G115" s="48"/>
      <c r="H115" s="48"/>
      <c r="I115" s="50"/>
    </row>
    <row r="116" spans="1:9" ht="18" customHeight="1" thickBot="1">
      <c r="A116" s="140"/>
      <c r="B116" s="42" t="s">
        <v>53</v>
      </c>
      <c r="C116" s="45"/>
      <c r="D116" s="45"/>
      <c r="E116" s="45"/>
      <c r="F116" s="43" t="b">
        <f>'TAB 2 e TAB 3'!G58</f>
        <v>0</v>
      </c>
      <c r="G116" s="45"/>
      <c r="H116" s="45"/>
      <c r="I116" s="46"/>
    </row>
    <row r="117" spans="1:9" ht="18" customHeight="1" thickBot="1"/>
    <row r="118" spans="1:9" ht="18" customHeight="1" thickBot="1">
      <c r="A118" s="36" t="s">
        <v>47</v>
      </c>
      <c r="B118" s="38"/>
      <c r="C118" s="141" t="s">
        <v>48</v>
      </c>
      <c r="D118" s="141"/>
      <c r="E118" s="141"/>
      <c r="F118" s="39" t="s">
        <v>49</v>
      </c>
      <c r="G118" s="141" t="s">
        <v>50</v>
      </c>
      <c r="H118" s="141"/>
      <c r="I118" s="142"/>
    </row>
    <row r="119" spans="1:9" ht="18" customHeight="1">
      <c r="A119" s="138">
        <f>A114+1</f>
        <v>24</v>
      </c>
      <c r="B119" s="40" t="s">
        <v>51</v>
      </c>
      <c r="C119" s="47"/>
      <c r="D119" s="47"/>
      <c r="E119" s="47"/>
      <c r="F119" s="41">
        <f>'TAB 2 e TAB 3'!B60</f>
        <v>0</v>
      </c>
      <c r="G119" s="47"/>
      <c r="H119" s="47"/>
      <c r="I119" s="49"/>
    </row>
    <row r="120" spans="1:9" ht="18" customHeight="1">
      <c r="A120" s="139"/>
      <c r="B120" s="37" t="s">
        <v>52</v>
      </c>
      <c r="C120" s="48"/>
      <c r="D120" s="48"/>
      <c r="E120" s="48"/>
      <c r="F120" s="44">
        <f>'TAB 2 e TAB 3'!C60</f>
        <v>0</v>
      </c>
      <c r="G120" s="48"/>
      <c r="H120" s="48"/>
      <c r="I120" s="50"/>
    </row>
    <row r="121" spans="1:9" ht="18" customHeight="1" thickBot="1">
      <c r="A121" s="140"/>
      <c r="B121" s="42" t="s">
        <v>53</v>
      </c>
      <c r="C121" s="45"/>
      <c r="D121" s="45"/>
      <c r="E121" s="45"/>
      <c r="F121" s="43" t="b">
        <f>'TAB 2 e TAB 3'!G60</f>
        <v>0</v>
      </c>
      <c r="G121" s="45"/>
      <c r="H121" s="45"/>
      <c r="I121" s="46"/>
    </row>
    <row r="122" spans="1:9" ht="18" customHeight="1" thickBot="1"/>
    <row r="123" spans="1:9" ht="18" customHeight="1" thickBot="1">
      <c r="A123" s="36" t="s">
        <v>47</v>
      </c>
      <c r="B123" s="38"/>
      <c r="C123" s="141" t="s">
        <v>48</v>
      </c>
      <c r="D123" s="141"/>
      <c r="E123" s="141"/>
      <c r="F123" s="39" t="s">
        <v>49</v>
      </c>
      <c r="G123" s="141" t="s">
        <v>50</v>
      </c>
      <c r="H123" s="141"/>
      <c r="I123" s="142"/>
    </row>
    <row r="124" spans="1:9" ht="18" customHeight="1">
      <c r="A124" s="138">
        <f>A119+1</f>
        <v>25</v>
      </c>
      <c r="B124" s="40" t="s">
        <v>51</v>
      </c>
      <c r="C124" s="47"/>
      <c r="D124" s="47"/>
      <c r="E124" s="47"/>
      <c r="F124" s="41">
        <f>'TAB 2 e TAB 3'!B62</f>
        <v>0</v>
      </c>
      <c r="G124" s="47"/>
      <c r="H124" s="47"/>
      <c r="I124" s="49"/>
    </row>
    <row r="125" spans="1:9" ht="18" customHeight="1">
      <c r="A125" s="139"/>
      <c r="B125" s="37" t="s">
        <v>52</v>
      </c>
      <c r="C125" s="48"/>
      <c r="D125" s="48"/>
      <c r="E125" s="48"/>
      <c r="F125" s="44">
        <f>'TAB 2 e TAB 3'!C62</f>
        <v>0</v>
      </c>
      <c r="G125" s="48"/>
      <c r="H125" s="48"/>
      <c r="I125" s="50"/>
    </row>
    <row r="126" spans="1:9" ht="18" customHeight="1" thickBot="1">
      <c r="A126" s="140"/>
      <c r="B126" s="42" t="s">
        <v>53</v>
      </c>
      <c r="C126" s="45"/>
      <c r="D126" s="45"/>
      <c r="E126" s="45"/>
      <c r="F126" s="43" t="b">
        <f>'TAB 2 e TAB 3'!G62</f>
        <v>0</v>
      </c>
      <c r="G126" s="45"/>
      <c r="H126" s="45"/>
      <c r="I126" s="46"/>
    </row>
    <row r="127" spans="1:9" ht="18" customHeight="1" thickBot="1"/>
    <row r="128" spans="1:9" ht="18" customHeight="1" thickBot="1">
      <c r="A128" s="36" t="s">
        <v>47</v>
      </c>
      <c r="B128" s="38"/>
      <c r="C128" s="141" t="s">
        <v>48</v>
      </c>
      <c r="D128" s="141"/>
      <c r="E128" s="141"/>
      <c r="F128" s="39" t="s">
        <v>49</v>
      </c>
      <c r="G128" s="141" t="s">
        <v>50</v>
      </c>
      <c r="H128" s="141"/>
      <c r="I128" s="142"/>
    </row>
    <row r="129" spans="1:9" ht="18" customHeight="1">
      <c r="A129" s="138">
        <f>A124+1</f>
        <v>26</v>
      </c>
      <c r="B129" s="40" t="s">
        <v>51</v>
      </c>
      <c r="C129" s="47"/>
      <c r="D129" s="47"/>
      <c r="E129" s="47"/>
      <c r="F129" s="41">
        <f>'TAB 2 e TAB 3'!B64</f>
        <v>0</v>
      </c>
      <c r="G129" s="47"/>
      <c r="H129" s="47"/>
      <c r="I129" s="49"/>
    </row>
    <row r="130" spans="1:9" ht="18" customHeight="1">
      <c r="A130" s="139"/>
      <c r="B130" s="37" t="s">
        <v>52</v>
      </c>
      <c r="C130" s="48"/>
      <c r="D130" s="48"/>
      <c r="E130" s="48"/>
      <c r="F130" s="44">
        <f>'TAB 2 e TAB 3'!C64</f>
        <v>0</v>
      </c>
      <c r="G130" s="48"/>
      <c r="H130" s="48"/>
      <c r="I130" s="50"/>
    </row>
    <row r="131" spans="1:9" ht="18" customHeight="1" thickBot="1">
      <c r="A131" s="140"/>
      <c r="B131" s="42" t="s">
        <v>53</v>
      </c>
      <c r="C131" s="45"/>
      <c r="D131" s="45"/>
      <c r="E131" s="45"/>
      <c r="F131" s="43" t="b">
        <f>'TAB 2 e TAB 3'!G64</f>
        <v>0</v>
      </c>
      <c r="G131" s="45"/>
      <c r="H131" s="45"/>
      <c r="I131" s="46"/>
    </row>
    <row r="132" spans="1:9" ht="18" customHeight="1" thickBot="1"/>
    <row r="133" spans="1:9" ht="18" customHeight="1" thickBot="1">
      <c r="A133" s="36" t="s">
        <v>47</v>
      </c>
      <c r="B133" s="38"/>
      <c r="C133" s="141" t="s">
        <v>48</v>
      </c>
      <c r="D133" s="141"/>
      <c r="E133" s="141"/>
      <c r="F133" s="39" t="s">
        <v>49</v>
      </c>
      <c r="G133" s="141" t="s">
        <v>50</v>
      </c>
      <c r="H133" s="141"/>
      <c r="I133" s="142"/>
    </row>
    <row r="134" spans="1:9" ht="18" customHeight="1">
      <c r="A134" s="138">
        <f>A129+1</f>
        <v>27</v>
      </c>
      <c r="B134" s="40" t="s">
        <v>51</v>
      </c>
      <c r="C134" s="47"/>
      <c r="D134" s="47"/>
      <c r="E134" s="47"/>
      <c r="F134" s="41">
        <f>'TAB 2 e TAB 3'!B66</f>
        <v>0</v>
      </c>
      <c r="G134" s="47"/>
      <c r="H134" s="47"/>
      <c r="I134" s="49"/>
    </row>
    <row r="135" spans="1:9" ht="18" customHeight="1">
      <c r="A135" s="139"/>
      <c r="B135" s="37" t="s">
        <v>52</v>
      </c>
      <c r="C135" s="48"/>
      <c r="D135" s="48"/>
      <c r="E135" s="48"/>
      <c r="F135" s="44">
        <f>'TAB 2 e TAB 3'!C66</f>
        <v>0</v>
      </c>
      <c r="G135" s="48"/>
      <c r="H135" s="48"/>
      <c r="I135" s="50"/>
    </row>
    <row r="136" spans="1:9" ht="18" customHeight="1" thickBot="1">
      <c r="A136" s="140"/>
      <c r="B136" s="42" t="s">
        <v>53</v>
      </c>
      <c r="C136" s="45"/>
      <c r="D136" s="45"/>
      <c r="E136" s="45"/>
      <c r="F136" s="43" t="b">
        <f>'TAB 2 e TAB 3'!G66</f>
        <v>0</v>
      </c>
      <c r="G136" s="45"/>
      <c r="H136" s="45"/>
      <c r="I136" s="46"/>
    </row>
    <row r="137" spans="1:9" ht="18" customHeight="1" thickBot="1"/>
    <row r="138" spans="1:9" ht="18" customHeight="1" thickBot="1">
      <c r="A138" s="36" t="s">
        <v>47</v>
      </c>
      <c r="B138" s="38"/>
      <c r="C138" s="141" t="s">
        <v>48</v>
      </c>
      <c r="D138" s="141"/>
      <c r="E138" s="141"/>
      <c r="F138" s="39" t="s">
        <v>49</v>
      </c>
      <c r="G138" s="141" t="s">
        <v>50</v>
      </c>
      <c r="H138" s="141"/>
      <c r="I138" s="142"/>
    </row>
    <row r="139" spans="1:9" ht="18" customHeight="1">
      <c r="A139" s="138">
        <f>A134+1</f>
        <v>28</v>
      </c>
      <c r="B139" s="40" t="s">
        <v>51</v>
      </c>
      <c r="C139" s="47"/>
      <c r="D139" s="47"/>
      <c r="E139" s="47"/>
      <c r="F139" s="41">
        <f>'TAB 2 e TAB 3'!B68</f>
        <v>0</v>
      </c>
      <c r="G139" s="47"/>
      <c r="H139" s="47"/>
      <c r="I139" s="49"/>
    </row>
    <row r="140" spans="1:9" ht="18" customHeight="1">
      <c r="A140" s="139"/>
      <c r="B140" s="37" t="s">
        <v>52</v>
      </c>
      <c r="C140" s="48"/>
      <c r="D140" s="48"/>
      <c r="E140" s="48"/>
      <c r="F140" s="44">
        <f>'TAB 2 e TAB 3'!C68</f>
        <v>0</v>
      </c>
      <c r="G140" s="48"/>
      <c r="H140" s="48"/>
      <c r="I140" s="50"/>
    </row>
    <row r="141" spans="1:9" ht="18" customHeight="1" thickBot="1">
      <c r="A141" s="140"/>
      <c r="B141" s="42" t="s">
        <v>53</v>
      </c>
      <c r="C141" s="45"/>
      <c r="D141" s="45"/>
      <c r="E141" s="45"/>
      <c r="F141" s="43" t="b">
        <f>'TAB 2 e TAB 3'!G68</f>
        <v>0</v>
      </c>
      <c r="G141" s="45"/>
      <c r="H141" s="45"/>
      <c r="I141" s="46"/>
    </row>
    <row r="142" spans="1:9" ht="18" customHeight="1" thickBot="1"/>
    <row r="143" spans="1:9" ht="18" customHeight="1" thickBot="1">
      <c r="A143" s="36" t="s">
        <v>47</v>
      </c>
      <c r="B143" s="38"/>
      <c r="C143" s="141" t="s">
        <v>48</v>
      </c>
      <c r="D143" s="141"/>
      <c r="E143" s="141"/>
      <c r="F143" s="39" t="s">
        <v>49</v>
      </c>
      <c r="G143" s="141" t="s">
        <v>50</v>
      </c>
      <c r="H143" s="141"/>
      <c r="I143" s="142"/>
    </row>
    <row r="144" spans="1:9" ht="18" customHeight="1">
      <c r="A144" s="138">
        <f>A139+1</f>
        <v>29</v>
      </c>
      <c r="B144" s="40" t="s">
        <v>51</v>
      </c>
      <c r="C144" s="47"/>
      <c r="D144" s="47"/>
      <c r="E144" s="47"/>
      <c r="F144" s="41">
        <f>'TAB 2 e TAB 3'!B70</f>
        <v>0</v>
      </c>
      <c r="G144" s="47"/>
      <c r="H144" s="47"/>
      <c r="I144" s="49"/>
    </row>
    <row r="145" spans="1:9" ht="18" customHeight="1">
      <c r="A145" s="139"/>
      <c r="B145" s="37" t="s">
        <v>52</v>
      </c>
      <c r="C145" s="48"/>
      <c r="D145" s="48"/>
      <c r="E145" s="48"/>
      <c r="F145" s="44">
        <f>'TAB 2 e TAB 3'!C70</f>
        <v>0</v>
      </c>
      <c r="G145" s="48"/>
      <c r="H145" s="48"/>
      <c r="I145" s="50"/>
    </row>
    <row r="146" spans="1:9" ht="18" customHeight="1" thickBot="1">
      <c r="A146" s="140"/>
      <c r="B146" s="42" t="s">
        <v>53</v>
      </c>
      <c r="C146" s="45"/>
      <c r="D146" s="45"/>
      <c r="E146" s="45"/>
      <c r="F146" s="43" t="b">
        <f>'TAB 2 e TAB 3'!G70</f>
        <v>0</v>
      </c>
      <c r="G146" s="45"/>
      <c r="H146" s="45"/>
      <c r="I146" s="46"/>
    </row>
    <row r="147" spans="1:9" ht="18" customHeight="1" thickBot="1"/>
    <row r="148" spans="1:9" ht="18" customHeight="1" thickBot="1">
      <c r="A148" s="36" t="s">
        <v>47</v>
      </c>
      <c r="B148" s="38"/>
      <c r="C148" s="141" t="s">
        <v>48</v>
      </c>
      <c r="D148" s="141"/>
      <c r="E148" s="141"/>
      <c r="F148" s="39" t="s">
        <v>49</v>
      </c>
      <c r="G148" s="141" t="s">
        <v>50</v>
      </c>
      <c r="H148" s="141"/>
      <c r="I148" s="142"/>
    </row>
    <row r="149" spans="1:9" ht="18" customHeight="1">
      <c r="A149" s="138">
        <f>A144+1</f>
        <v>30</v>
      </c>
      <c r="B149" s="40" t="s">
        <v>51</v>
      </c>
      <c r="C149" s="47"/>
      <c r="D149" s="47"/>
      <c r="E149" s="47"/>
      <c r="F149" s="41">
        <f>'TAB 2 e TAB 3'!B72</f>
        <v>0</v>
      </c>
      <c r="G149" s="47"/>
      <c r="H149" s="47"/>
      <c r="I149" s="49"/>
    </row>
    <row r="150" spans="1:9" ht="18" customHeight="1">
      <c r="A150" s="139"/>
      <c r="B150" s="37" t="s">
        <v>52</v>
      </c>
      <c r="C150" s="48"/>
      <c r="D150" s="48"/>
      <c r="E150" s="48"/>
      <c r="F150" s="44">
        <f>'TAB 2 e TAB 3'!C72</f>
        <v>0</v>
      </c>
      <c r="G150" s="48"/>
      <c r="H150" s="48"/>
      <c r="I150" s="50"/>
    </row>
    <row r="151" spans="1:9" ht="18" customHeight="1" thickBot="1">
      <c r="A151" s="140"/>
      <c r="B151" s="42" t="s">
        <v>53</v>
      </c>
      <c r="C151" s="45"/>
      <c r="D151" s="45"/>
      <c r="E151" s="45"/>
      <c r="F151" s="43" t="b">
        <f>'TAB 2 e TAB 3'!G72</f>
        <v>0</v>
      </c>
      <c r="G151" s="45"/>
      <c r="H151" s="45"/>
      <c r="I151" s="46"/>
    </row>
    <row r="152" spans="1:9" ht="18" customHeight="1"/>
    <row r="153" spans="1:9" ht="18" customHeight="1"/>
    <row r="154" spans="1:9" ht="18" customHeight="1"/>
    <row r="155" spans="1:9" ht="18" customHeight="1"/>
    <row r="156" spans="1:9" ht="18" customHeight="1"/>
    <row r="157" spans="1:9" ht="18" customHeight="1"/>
    <row r="158" spans="1:9" ht="18" customHeight="1"/>
    <row r="159" spans="1:9" ht="18" customHeight="1"/>
    <row r="160" spans="1:9" ht="18" customHeight="1"/>
  </sheetData>
  <mergeCells count="91">
    <mergeCell ref="A1:I1"/>
    <mergeCell ref="C3:E3"/>
    <mergeCell ref="G3:I3"/>
    <mergeCell ref="A144:A146"/>
    <mergeCell ref="C148:E148"/>
    <mergeCell ref="G148:I148"/>
    <mergeCell ref="A124:A126"/>
    <mergeCell ref="C128:E128"/>
    <mergeCell ref="G128:I128"/>
    <mergeCell ref="A129:A131"/>
    <mergeCell ref="A149:A151"/>
    <mergeCell ref="A134:A136"/>
    <mergeCell ref="C138:E138"/>
    <mergeCell ref="G138:I138"/>
    <mergeCell ref="A139:A141"/>
    <mergeCell ref="C143:E143"/>
    <mergeCell ref="G143:I143"/>
    <mergeCell ref="C133:E133"/>
    <mergeCell ref="G133:I133"/>
    <mergeCell ref="A114:A116"/>
    <mergeCell ref="C118:E118"/>
    <mergeCell ref="G118:I118"/>
    <mergeCell ref="A119:A121"/>
    <mergeCell ref="C123:E123"/>
    <mergeCell ref="G123:I123"/>
    <mergeCell ref="A104:A106"/>
    <mergeCell ref="C108:E108"/>
    <mergeCell ref="G108:I108"/>
    <mergeCell ref="A109:A111"/>
    <mergeCell ref="C113:E113"/>
    <mergeCell ref="G113:I113"/>
    <mergeCell ref="A94:A96"/>
    <mergeCell ref="C98:E98"/>
    <mergeCell ref="G98:I98"/>
    <mergeCell ref="A99:A101"/>
    <mergeCell ref="C103:E103"/>
    <mergeCell ref="G103:I103"/>
    <mergeCell ref="A84:A86"/>
    <mergeCell ref="C88:E88"/>
    <mergeCell ref="G88:I88"/>
    <mergeCell ref="A89:A91"/>
    <mergeCell ref="C93:E93"/>
    <mergeCell ref="G93:I93"/>
    <mergeCell ref="A74:A76"/>
    <mergeCell ref="C78:E78"/>
    <mergeCell ref="G78:I78"/>
    <mergeCell ref="A79:A81"/>
    <mergeCell ref="C83:E83"/>
    <mergeCell ref="G83:I83"/>
    <mergeCell ref="A64:A66"/>
    <mergeCell ref="C68:E68"/>
    <mergeCell ref="G68:I68"/>
    <mergeCell ref="A69:A71"/>
    <mergeCell ref="C73:E73"/>
    <mergeCell ref="G73:I73"/>
    <mergeCell ref="A54:A56"/>
    <mergeCell ref="C58:E58"/>
    <mergeCell ref="G58:I58"/>
    <mergeCell ref="A59:A61"/>
    <mergeCell ref="C63:E63"/>
    <mergeCell ref="G63:I63"/>
    <mergeCell ref="A44:A46"/>
    <mergeCell ref="C48:E48"/>
    <mergeCell ref="G48:I48"/>
    <mergeCell ref="A49:A51"/>
    <mergeCell ref="C53:E53"/>
    <mergeCell ref="G53:I53"/>
    <mergeCell ref="A34:A36"/>
    <mergeCell ref="C38:E38"/>
    <mergeCell ref="G38:I38"/>
    <mergeCell ref="A39:A41"/>
    <mergeCell ref="C43:E43"/>
    <mergeCell ref="G43:I43"/>
    <mergeCell ref="A24:A26"/>
    <mergeCell ref="C28:E28"/>
    <mergeCell ref="G28:I28"/>
    <mergeCell ref="A29:A31"/>
    <mergeCell ref="C33:E33"/>
    <mergeCell ref="G33:I33"/>
    <mergeCell ref="A14:A16"/>
    <mergeCell ref="C18:E18"/>
    <mergeCell ref="G18:I18"/>
    <mergeCell ref="A19:A21"/>
    <mergeCell ref="C23:E23"/>
    <mergeCell ref="G23:I23"/>
    <mergeCell ref="A4:A6"/>
    <mergeCell ref="C8:E8"/>
    <mergeCell ref="G8:I8"/>
    <mergeCell ref="A9:A11"/>
    <mergeCell ref="C13:E13"/>
    <mergeCell ref="G13:I13"/>
  </mergeCells>
  <pageMargins left="0.75" right="0.75" top="1" bottom="1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N60"/>
  <sheetViews>
    <sheetView zoomScaleNormal="100" workbookViewId="0">
      <pane ySplit="5" topLeftCell="A6" activePane="bottomLeft" state="frozen"/>
      <selection activeCell="K57" sqref="K57"/>
      <selection pane="bottomLeft" activeCell="K57" sqref="K57"/>
    </sheetView>
  </sheetViews>
  <sheetFormatPr baseColWidth="10" defaultColWidth="9.1640625" defaultRowHeight="11"/>
  <cols>
    <col min="1" max="1" width="6.5" style="65" customWidth="1"/>
    <col min="2" max="2" width="10.1640625" style="65" customWidth="1"/>
    <col min="3" max="11" width="9.1640625" style="65"/>
    <col min="12" max="12" width="10.5" style="65" customWidth="1"/>
    <col min="13" max="16384" width="9.1640625" style="65"/>
  </cols>
  <sheetData>
    <row r="1" spans="1:14" ht="42.75" customHeight="1" thickBot="1">
      <c r="A1" s="152" t="s">
        <v>67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4"/>
    </row>
    <row r="2" spans="1:14" ht="12.75" customHeight="1">
      <c r="A2" s="155" t="s">
        <v>68</v>
      </c>
      <c r="B2" s="158" t="s">
        <v>69</v>
      </c>
      <c r="C2" s="161" t="s">
        <v>70</v>
      </c>
      <c r="D2" s="162"/>
      <c r="E2" s="158" t="s">
        <v>71</v>
      </c>
      <c r="F2" s="165"/>
      <c r="G2" s="161" t="s">
        <v>72</v>
      </c>
      <c r="H2" s="168"/>
      <c r="I2" s="162"/>
      <c r="J2" s="158" t="s">
        <v>73</v>
      </c>
      <c r="K2" s="162"/>
      <c r="L2" s="155" t="s">
        <v>74</v>
      </c>
      <c r="M2" s="155" t="s">
        <v>75</v>
      </c>
      <c r="N2" s="155" t="s">
        <v>76</v>
      </c>
    </row>
    <row r="3" spans="1:14" ht="13.5" customHeight="1" thickBot="1">
      <c r="A3" s="156"/>
      <c r="B3" s="159"/>
      <c r="C3" s="163"/>
      <c r="D3" s="164"/>
      <c r="E3" s="166"/>
      <c r="F3" s="167"/>
      <c r="G3" s="163"/>
      <c r="H3" s="169"/>
      <c r="I3" s="164"/>
      <c r="J3" s="163"/>
      <c r="K3" s="164"/>
      <c r="L3" s="170"/>
      <c r="M3" s="170"/>
      <c r="N3" s="170"/>
    </row>
    <row r="4" spans="1:14" ht="14.25" customHeight="1" thickTop="1">
      <c r="A4" s="156"/>
      <c r="B4" s="159"/>
      <c r="C4" s="147" t="s">
        <v>77</v>
      </c>
      <c r="D4" s="149" t="s">
        <v>78</v>
      </c>
      <c r="E4" s="147" t="s">
        <v>77</v>
      </c>
      <c r="F4" s="149" t="s">
        <v>78</v>
      </c>
      <c r="G4" s="147" t="s">
        <v>79</v>
      </c>
      <c r="H4" s="151" t="s">
        <v>80</v>
      </c>
      <c r="I4" s="145" t="s">
        <v>81</v>
      </c>
      <c r="J4" s="147" t="s">
        <v>82</v>
      </c>
      <c r="K4" s="149" t="s">
        <v>83</v>
      </c>
      <c r="L4" s="170"/>
      <c r="M4" s="170"/>
      <c r="N4" s="170"/>
    </row>
    <row r="5" spans="1:14" ht="13.5" customHeight="1" thickBot="1">
      <c r="A5" s="157"/>
      <c r="B5" s="160"/>
      <c r="C5" s="148"/>
      <c r="D5" s="150"/>
      <c r="E5" s="148"/>
      <c r="F5" s="150"/>
      <c r="G5" s="148"/>
      <c r="H5" s="146"/>
      <c r="I5" s="146"/>
      <c r="J5" s="148"/>
      <c r="K5" s="150"/>
      <c r="L5" s="66" t="s">
        <v>84</v>
      </c>
      <c r="M5" s="66" t="s">
        <v>84</v>
      </c>
      <c r="N5" s="66" t="s">
        <v>84</v>
      </c>
    </row>
    <row r="6" spans="1:14" ht="12.75" customHeight="1">
      <c r="A6" s="67" t="s">
        <v>85</v>
      </c>
      <c r="B6" s="68" t="s">
        <v>86</v>
      </c>
      <c r="C6" s="69">
        <v>0.92</v>
      </c>
      <c r="D6" s="70"/>
      <c r="E6" s="69"/>
      <c r="F6" s="70"/>
      <c r="G6" s="69"/>
      <c r="H6" s="71"/>
      <c r="I6" s="70"/>
      <c r="J6" s="69"/>
      <c r="K6" s="72"/>
      <c r="L6" s="68"/>
      <c r="M6" s="68"/>
      <c r="N6" s="68"/>
    </row>
    <row r="7" spans="1:14" ht="14">
      <c r="A7" s="73"/>
      <c r="B7" s="74"/>
      <c r="C7" s="75"/>
      <c r="D7" s="76"/>
      <c r="E7" s="75">
        <f>AVERAGE(C6,C8)</f>
        <v>0.75</v>
      </c>
      <c r="F7" s="76"/>
      <c r="G7" s="75">
        <v>9.5</v>
      </c>
      <c r="H7" s="77"/>
      <c r="I7" s="76"/>
      <c r="J7" s="75">
        <f>-E7*G7</f>
        <v>-7.125</v>
      </c>
      <c r="K7" s="71"/>
      <c r="L7" s="74"/>
      <c r="M7" s="74"/>
      <c r="N7" s="74"/>
    </row>
    <row r="8" spans="1:14" ht="14">
      <c r="A8" s="78" t="s">
        <v>87</v>
      </c>
      <c r="B8" s="79" t="s">
        <v>88</v>
      </c>
      <c r="C8" s="80">
        <f>0.36+0.22</f>
        <v>0.57999999999999996</v>
      </c>
      <c r="D8" s="81"/>
      <c r="E8" s="80"/>
      <c r="F8" s="81"/>
      <c r="G8" s="80"/>
      <c r="H8" s="82"/>
      <c r="I8" s="81"/>
      <c r="J8" s="80"/>
      <c r="K8" s="83"/>
      <c r="L8" s="79"/>
      <c r="M8" s="79"/>
      <c r="N8" s="79"/>
    </row>
    <row r="9" spans="1:14" ht="12.75" customHeight="1">
      <c r="A9" s="67" t="s">
        <v>85</v>
      </c>
      <c r="B9" s="68" t="s">
        <v>89</v>
      </c>
      <c r="C9" s="69">
        <v>0.1</v>
      </c>
      <c r="D9" s="70"/>
      <c r="E9" s="69"/>
      <c r="F9" s="70"/>
      <c r="G9" s="69"/>
      <c r="H9" s="71"/>
      <c r="I9" s="70"/>
      <c r="J9" s="69"/>
      <c r="K9" s="72"/>
      <c r="L9" s="68"/>
      <c r="M9" s="68"/>
      <c r="N9" s="68"/>
    </row>
    <row r="10" spans="1:14" ht="14">
      <c r="A10" s="73"/>
      <c r="B10" s="74"/>
      <c r="C10" s="75"/>
      <c r="D10" s="76"/>
      <c r="E10" s="75">
        <f>AVERAGE(C9,C11)</f>
        <v>0.05</v>
      </c>
      <c r="F10" s="76"/>
      <c r="G10" s="84"/>
      <c r="H10" s="71">
        <f>C9/(C9+D13)*G11</f>
        <v>2.4358974358974361</v>
      </c>
      <c r="J10" s="75">
        <f>-E10*H10</f>
        <v>-0.12179487179487181</v>
      </c>
      <c r="K10" s="71"/>
      <c r="L10" s="74"/>
      <c r="M10" s="74"/>
      <c r="N10" s="74"/>
    </row>
    <row r="11" spans="1:14" ht="14">
      <c r="A11" s="73" t="s">
        <v>90</v>
      </c>
      <c r="B11" s="74" t="s">
        <v>91</v>
      </c>
      <c r="C11" s="75">
        <v>0</v>
      </c>
      <c r="D11" s="76">
        <v>0</v>
      </c>
      <c r="E11" s="75"/>
      <c r="F11" s="76"/>
      <c r="G11" s="75">
        <v>9.5</v>
      </c>
      <c r="H11" s="71"/>
      <c r="I11" s="76"/>
      <c r="J11" s="75"/>
      <c r="K11" s="71"/>
      <c r="L11" s="74"/>
      <c r="M11" s="74"/>
      <c r="N11" s="74"/>
    </row>
    <row r="12" spans="1:14" ht="14">
      <c r="A12" s="73"/>
      <c r="B12" s="74"/>
      <c r="C12" s="75"/>
      <c r="D12" s="76"/>
      <c r="E12" s="75"/>
      <c r="F12" s="76">
        <f>AVERAGE(D11,D13)</f>
        <v>0.14499999999999999</v>
      </c>
      <c r="G12" s="84"/>
      <c r="I12" s="71">
        <f>D13/(C9+D13)*G11</f>
        <v>7.064102564102563</v>
      </c>
      <c r="J12" s="75"/>
      <c r="K12" s="71">
        <f>F12*I12</f>
        <v>1.0242948717948717</v>
      </c>
      <c r="L12" s="74"/>
      <c r="M12" s="74"/>
      <c r="N12" s="74"/>
    </row>
    <row r="13" spans="1:14" ht="14">
      <c r="A13" s="78" t="s">
        <v>87</v>
      </c>
      <c r="B13" s="79" t="s">
        <v>92</v>
      </c>
      <c r="C13" s="80"/>
      <c r="D13" s="81">
        <v>0.28999999999999998</v>
      </c>
      <c r="E13" s="80"/>
      <c r="F13" s="81"/>
      <c r="G13" s="80"/>
      <c r="H13" s="82"/>
      <c r="I13" s="81"/>
      <c r="J13" s="80"/>
      <c r="K13" s="83"/>
      <c r="L13" s="79"/>
      <c r="M13" s="79"/>
      <c r="N13" s="79"/>
    </row>
    <row r="14" spans="1:14" ht="12.75" customHeight="1">
      <c r="A14" s="67" t="s">
        <v>85</v>
      </c>
      <c r="B14" s="68" t="s">
        <v>93</v>
      </c>
      <c r="C14" s="69"/>
      <c r="D14" s="70">
        <v>1.28</v>
      </c>
      <c r="E14" s="69"/>
      <c r="F14" s="70"/>
      <c r="G14" s="69"/>
      <c r="H14" s="71"/>
      <c r="I14" s="70"/>
      <c r="J14" s="69"/>
      <c r="K14" s="72"/>
      <c r="L14" s="68"/>
      <c r="M14" s="68"/>
      <c r="N14" s="68"/>
    </row>
    <row r="15" spans="1:14" ht="14">
      <c r="A15" s="73"/>
      <c r="B15" s="74"/>
      <c r="C15" s="75"/>
      <c r="D15" s="76"/>
      <c r="E15" s="75"/>
      <c r="F15" s="76">
        <f>AVERAGE(D14,D16)</f>
        <v>2.2250000000000001</v>
      </c>
      <c r="G15" s="75">
        <v>9.5</v>
      </c>
      <c r="H15" s="71"/>
      <c r="I15" s="76"/>
      <c r="J15" s="75"/>
      <c r="K15" s="71">
        <f>F15*G15</f>
        <v>21.137499999999999</v>
      </c>
      <c r="L15" s="74"/>
      <c r="M15" s="74"/>
      <c r="N15" s="74"/>
    </row>
    <row r="16" spans="1:14" ht="14">
      <c r="A16" s="73" t="s">
        <v>87</v>
      </c>
      <c r="B16" s="74" t="s">
        <v>94</v>
      </c>
      <c r="C16" s="75"/>
      <c r="D16" s="76">
        <v>3.17</v>
      </c>
      <c r="E16" s="75"/>
      <c r="F16" s="76"/>
      <c r="G16" s="75"/>
      <c r="H16" s="71"/>
      <c r="I16" s="76"/>
      <c r="J16" s="75"/>
      <c r="K16" s="71"/>
      <c r="L16" s="79"/>
      <c r="M16" s="79"/>
      <c r="N16" s="79"/>
    </row>
    <row r="17" spans="1:14" ht="14">
      <c r="A17" s="85" t="s">
        <v>95</v>
      </c>
      <c r="B17" s="86"/>
      <c r="C17" s="86"/>
      <c r="D17" s="86"/>
      <c r="E17" s="86"/>
      <c r="F17" s="86"/>
      <c r="G17" s="86"/>
      <c r="H17" s="86"/>
      <c r="I17" s="87"/>
      <c r="J17" s="86">
        <f>SUM(J6:J16)</f>
        <v>-7.2467948717948723</v>
      </c>
      <c r="K17" s="86">
        <f>SUM(K6:K16)</f>
        <v>22.161794871794871</v>
      </c>
      <c r="L17" s="86">
        <f>MIN(ABS(J17),ABS(K17))</f>
        <v>7.2467948717948723</v>
      </c>
      <c r="M17" s="86">
        <f>SUM(K17,J17)</f>
        <v>14.914999999999999</v>
      </c>
      <c r="N17" s="88">
        <f>M17</f>
        <v>14.914999999999999</v>
      </c>
    </row>
    <row r="18" spans="1:14" ht="14">
      <c r="A18" s="67" t="s">
        <v>87</v>
      </c>
      <c r="B18" s="68" t="s">
        <v>86</v>
      </c>
      <c r="C18" s="69">
        <v>0.36</v>
      </c>
      <c r="D18" s="70"/>
      <c r="E18" s="69"/>
      <c r="F18" s="70"/>
      <c r="G18" s="69"/>
      <c r="H18" s="71"/>
      <c r="I18" s="71"/>
      <c r="J18" s="69"/>
      <c r="K18" s="70"/>
      <c r="L18" s="68"/>
      <c r="M18" s="68"/>
      <c r="N18" s="68"/>
    </row>
    <row r="19" spans="1:14" ht="14">
      <c r="A19" s="73"/>
      <c r="B19" s="74"/>
      <c r="C19" s="75"/>
      <c r="D19" s="76"/>
      <c r="E19" s="75">
        <f>AVERAGE(C18,C20)</f>
        <v>0.25</v>
      </c>
      <c r="F19" s="76"/>
      <c r="G19" s="75">
        <f>21.5-9.5</f>
        <v>12</v>
      </c>
      <c r="H19" s="71"/>
      <c r="I19" s="77"/>
      <c r="J19" s="75">
        <f>-E19*G19</f>
        <v>-3</v>
      </c>
      <c r="K19" s="76"/>
      <c r="L19" s="74"/>
      <c r="M19" s="74"/>
      <c r="N19" s="74"/>
    </row>
    <row r="20" spans="1:14" ht="14">
      <c r="A20" s="78" t="s">
        <v>96</v>
      </c>
      <c r="B20" s="79" t="s">
        <v>97</v>
      </c>
      <c r="C20" s="80">
        <v>0.14000000000000001</v>
      </c>
      <c r="D20" s="81"/>
      <c r="E20" s="80"/>
      <c r="F20" s="81"/>
      <c r="G20" s="80"/>
      <c r="H20" s="82"/>
      <c r="I20" s="82"/>
      <c r="J20" s="80"/>
      <c r="K20" s="81"/>
      <c r="L20" s="79"/>
      <c r="M20" s="79"/>
      <c r="N20" s="79"/>
    </row>
    <row r="21" spans="1:14" ht="14">
      <c r="A21" s="67" t="s">
        <v>87</v>
      </c>
      <c r="B21" s="68" t="s">
        <v>89</v>
      </c>
      <c r="C21" s="69">
        <v>0.22</v>
      </c>
      <c r="D21" s="70"/>
      <c r="E21" s="69"/>
      <c r="F21" s="70"/>
      <c r="G21" s="69"/>
      <c r="H21" s="71"/>
      <c r="I21" s="71"/>
      <c r="J21" s="69"/>
      <c r="K21" s="70"/>
      <c r="L21" s="68"/>
      <c r="M21" s="68"/>
      <c r="N21" s="68"/>
    </row>
    <row r="22" spans="1:14" ht="14">
      <c r="A22" s="73"/>
      <c r="B22" s="74"/>
      <c r="C22" s="75"/>
      <c r="D22" s="76"/>
      <c r="E22" s="75">
        <f>AVERAGE(C21,C23)</f>
        <v>0.11</v>
      </c>
      <c r="F22" s="76"/>
      <c r="G22" s="84"/>
      <c r="H22" s="71">
        <f>C21/(C21+D25)*G23</f>
        <v>5.0769230769230766</v>
      </c>
      <c r="J22" s="75">
        <f>-E22*H22</f>
        <v>-0.55846153846153845</v>
      </c>
      <c r="K22" s="76"/>
      <c r="L22" s="74"/>
      <c r="M22" s="74"/>
      <c r="N22" s="74"/>
    </row>
    <row r="23" spans="1:14" ht="14">
      <c r="A23" s="73" t="s">
        <v>90</v>
      </c>
      <c r="B23" s="74" t="s">
        <v>91</v>
      </c>
      <c r="C23" s="75">
        <v>0</v>
      </c>
      <c r="D23" s="76">
        <v>0</v>
      </c>
      <c r="E23" s="75"/>
      <c r="F23" s="76"/>
      <c r="G23" s="75">
        <f>G19</f>
        <v>12</v>
      </c>
      <c r="H23" s="71"/>
      <c r="I23" s="71"/>
      <c r="J23" s="75"/>
      <c r="K23" s="76"/>
      <c r="L23" s="74"/>
      <c r="M23" s="74"/>
      <c r="N23" s="74"/>
    </row>
    <row r="24" spans="1:14" ht="14">
      <c r="A24" s="73"/>
      <c r="B24" s="74"/>
      <c r="C24" s="75"/>
      <c r="D24" s="76"/>
      <c r="E24" s="75"/>
      <c r="F24" s="76">
        <f>AVERAGE(D23,D25)</f>
        <v>0.15</v>
      </c>
      <c r="G24" s="84"/>
      <c r="I24" s="71">
        <f>D25/(C21+D25)*G23</f>
        <v>6.9230769230769225</v>
      </c>
      <c r="J24" s="75"/>
      <c r="K24" s="76">
        <f>F24*I24</f>
        <v>1.0384615384615383</v>
      </c>
      <c r="L24" s="74"/>
      <c r="M24" s="74"/>
      <c r="N24" s="74"/>
    </row>
    <row r="25" spans="1:14" ht="14">
      <c r="A25" s="78" t="s">
        <v>96</v>
      </c>
      <c r="B25" s="79" t="s">
        <v>92</v>
      </c>
      <c r="C25" s="80"/>
      <c r="D25" s="81">
        <v>0.3</v>
      </c>
      <c r="E25" s="80"/>
      <c r="F25" s="81"/>
      <c r="G25" s="80"/>
      <c r="H25" s="82"/>
      <c r="I25" s="82"/>
      <c r="J25" s="80"/>
      <c r="K25" s="81"/>
      <c r="L25" s="79"/>
      <c r="M25" s="79"/>
      <c r="N25" s="79"/>
    </row>
    <row r="26" spans="1:14" ht="14">
      <c r="A26" s="67" t="s">
        <v>87</v>
      </c>
      <c r="B26" s="68" t="s">
        <v>98</v>
      </c>
      <c r="C26" s="69"/>
      <c r="D26" s="70">
        <f>0.29+3.17</f>
        <v>3.46</v>
      </c>
      <c r="E26" s="69"/>
      <c r="F26" s="70"/>
      <c r="G26" s="69"/>
      <c r="H26" s="71"/>
      <c r="I26" s="71"/>
      <c r="J26" s="69"/>
      <c r="K26" s="70"/>
      <c r="L26" s="68"/>
      <c r="M26" s="68"/>
      <c r="N26" s="68"/>
    </row>
    <row r="27" spans="1:14" ht="14">
      <c r="A27" s="73"/>
      <c r="B27" s="74"/>
      <c r="C27" s="75"/>
      <c r="D27" s="76"/>
      <c r="E27" s="75"/>
      <c r="F27" s="76">
        <f>AVERAGE(D26,D28)</f>
        <v>4.43</v>
      </c>
      <c r="G27" s="75">
        <f>G23</f>
        <v>12</v>
      </c>
      <c r="H27" s="71"/>
      <c r="I27" s="71"/>
      <c r="J27" s="75"/>
      <c r="K27" s="76">
        <f>F27*G27</f>
        <v>53.16</v>
      </c>
      <c r="L27" s="74"/>
      <c r="M27" s="74"/>
      <c r="N27" s="74"/>
    </row>
    <row r="28" spans="1:14" ht="14">
      <c r="A28" s="78" t="s">
        <v>96</v>
      </c>
      <c r="B28" s="79" t="s">
        <v>94</v>
      </c>
      <c r="C28" s="80"/>
      <c r="D28" s="81">
        <v>5.4</v>
      </c>
      <c r="E28" s="80"/>
      <c r="F28" s="81"/>
      <c r="G28" s="80"/>
      <c r="H28" s="71"/>
      <c r="I28" s="71"/>
      <c r="J28" s="80"/>
      <c r="K28" s="81"/>
      <c r="L28" s="79"/>
      <c r="M28" s="79"/>
      <c r="N28" s="79"/>
    </row>
    <row r="29" spans="1:14" ht="14">
      <c r="A29" s="85" t="s">
        <v>99</v>
      </c>
      <c r="B29" s="86"/>
      <c r="C29" s="86"/>
      <c r="D29" s="86"/>
      <c r="E29" s="86"/>
      <c r="F29" s="86"/>
      <c r="G29" s="86"/>
      <c r="H29" s="86"/>
      <c r="I29" s="87"/>
      <c r="J29" s="86">
        <f>SUM(J18:J28)</f>
        <v>-3.5584615384615383</v>
      </c>
      <c r="K29" s="86">
        <f>SUM(K18:K28)</f>
        <v>54.198461538461537</v>
      </c>
      <c r="L29" s="86">
        <f>MIN(ABS(J29),ABS(K29))</f>
        <v>3.5584615384615383</v>
      </c>
      <c r="M29" s="86">
        <f>SUM(K29,J29)</f>
        <v>50.64</v>
      </c>
      <c r="N29" s="88">
        <f>M17+M29</f>
        <v>65.555000000000007</v>
      </c>
    </row>
    <row r="30" spans="1:14" ht="14">
      <c r="A30" s="73" t="s">
        <v>96</v>
      </c>
      <c r="B30" s="74" t="s">
        <v>97</v>
      </c>
      <c r="C30" s="75">
        <v>0.14000000000000001</v>
      </c>
      <c r="D30" s="76"/>
      <c r="E30" s="75"/>
      <c r="F30" s="76"/>
      <c r="G30" s="75"/>
      <c r="H30" s="71"/>
      <c r="J30" s="75"/>
      <c r="K30" s="76"/>
      <c r="L30" s="74"/>
      <c r="M30" s="74"/>
      <c r="N30" s="74"/>
    </row>
    <row r="31" spans="1:14" ht="14">
      <c r="A31" s="73"/>
      <c r="B31" s="74"/>
      <c r="C31" s="75"/>
      <c r="D31" s="76"/>
      <c r="E31" s="75">
        <f>AVERAGE(C30,C32)</f>
        <v>7.0000000000000007E-2</v>
      </c>
      <c r="F31" s="76"/>
      <c r="G31" s="84"/>
      <c r="H31" s="71">
        <f>C30/(C30+D34)*G32</f>
        <v>7.2434782608695647</v>
      </c>
      <c r="J31" s="75">
        <f>-E31*H31</f>
        <v>-0.5070434782608696</v>
      </c>
      <c r="K31" s="76"/>
      <c r="L31" s="74"/>
      <c r="M31" s="74"/>
      <c r="N31" s="74"/>
    </row>
    <row r="32" spans="1:14" ht="14">
      <c r="A32" s="73" t="s">
        <v>90</v>
      </c>
      <c r="B32" s="74" t="s">
        <v>91</v>
      </c>
      <c r="C32" s="75">
        <v>0</v>
      </c>
      <c r="D32" s="76">
        <v>0</v>
      </c>
      <c r="E32" s="75"/>
      <c r="F32" s="76"/>
      <c r="G32" s="75">
        <f>33.4-21.5</f>
        <v>11.899999999999999</v>
      </c>
      <c r="H32" s="71"/>
      <c r="J32" s="75"/>
      <c r="K32" s="76"/>
      <c r="L32" s="74"/>
      <c r="M32" s="74"/>
      <c r="N32" s="74"/>
    </row>
    <row r="33" spans="1:14" ht="14">
      <c r="A33" s="73"/>
      <c r="B33" s="74"/>
      <c r="C33" s="75"/>
      <c r="D33" s="76"/>
      <c r="E33" s="75"/>
      <c r="F33" s="76">
        <f>AVERAGE(D32,D34)</f>
        <v>4.4999999999999998E-2</v>
      </c>
      <c r="G33" s="84"/>
      <c r="I33" s="71">
        <f>D34/(C30+D34)*G32</f>
        <v>4.6565217391304339</v>
      </c>
      <c r="J33" s="75"/>
      <c r="K33" s="76">
        <f>F33*I33</f>
        <v>0.20954347826086953</v>
      </c>
      <c r="L33" s="74"/>
      <c r="M33" s="74"/>
      <c r="N33" s="74"/>
    </row>
    <row r="34" spans="1:14" ht="14">
      <c r="A34" s="78" t="s">
        <v>100</v>
      </c>
      <c r="B34" s="79" t="s">
        <v>92</v>
      </c>
      <c r="C34" s="80"/>
      <c r="D34" s="81">
        <v>0.09</v>
      </c>
      <c r="E34" s="80"/>
      <c r="F34" s="81"/>
      <c r="G34" s="80"/>
      <c r="H34" s="82"/>
      <c r="I34" s="89"/>
      <c r="J34" s="80"/>
      <c r="K34" s="81"/>
      <c r="L34" s="79"/>
      <c r="M34" s="79"/>
      <c r="N34" s="79"/>
    </row>
    <row r="35" spans="1:14" ht="14">
      <c r="A35" s="67" t="s">
        <v>96</v>
      </c>
      <c r="B35" s="68" t="s">
        <v>98</v>
      </c>
      <c r="C35" s="69"/>
      <c r="D35" s="70">
        <f>0.3+5.4</f>
        <v>5.7</v>
      </c>
      <c r="E35" s="69"/>
      <c r="F35" s="70"/>
      <c r="G35" s="69"/>
      <c r="H35" s="71"/>
      <c r="J35" s="69"/>
      <c r="K35" s="70"/>
      <c r="L35" s="68"/>
      <c r="M35" s="68"/>
      <c r="N35" s="68"/>
    </row>
    <row r="36" spans="1:14" ht="14">
      <c r="A36" s="73"/>
      <c r="B36" s="74"/>
      <c r="C36" s="75"/>
      <c r="D36" s="76"/>
      <c r="E36" s="75"/>
      <c r="F36" s="76">
        <f>AVERAGE(D35,D37)</f>
        <v>7.4049999999999994</v>
      </c>
      <c r="G36" s="75">
        <f>G32</f>
        <v>11.899999999999999</v>
      </c>
      <c r="H36" s="71">
        <f>G36</f>
        <v>11.899999999999999</v>
      </c>
      <c r="J36" s="75"/>
      <c r="K36" s="76">
        <f>F36*H36</f>
        <v>88.119499999999988</v>
      </c>
      <c r="L36" s="74"/>
      <c r="M36" s="74"/>
      <c r="N36" s="74"/>
    </row>
    <row r="37" spans="1:14" ht="14">
      <c r="A37" s="73" t="s">
        <v>100</v>
      </c>
      <c r="B37" s="74" t="s">
        <v>94</v>
      </c>
      <c r="C37" s="75"/>
      <c r="D37" s="76">
        <v>9.11</v>
      </c>
      <c r="E37" s="75"/>
      <c r="F37" s="76"/>
      <c r="G37" s="75"/>
      <c r="H37" s="71"/>
      <c r="J37" s="75"/>
      <c r="K37" s="76"/>
      <c r="L37" s="74"/>
      <c r="M37" s="74"/>
      <c r="N37" s="74"/>
    </row>
    <row r="38" spans="1:14" ht="14">
      <c r="A38" s="85" t="s">
        <v>101</v>
      </c>
      <c r="B38" s="86"/>
      <c r="C38" s="86"/>
      <c r="D38" s="86"/>
      <c r="E38" s="86"/>
      <c r="F38" s="86"/>
      <c r="G38" s="86"/>
      <c r="H38" s="86"/>
      <c r="I38" s="87"/>
      <c r="J38" s="86">
        <f>SUM(J30:J37)</f>
        <v>-0.5070434782608696</v>
      </c>
      <c r="K38" s="86">
        <f>SUM(K30:K37)</f>
        <v>88.329043478260857</v>
      </c>
      <c r="L38" s="86">
        <f>MIN(ABS(J38),ABS(K38))</f>
        <v>0.5070434782608696</v>
      </c>
      <c r="M38" s="86">
        <f>SUM(K38,J38)</f>
        <v>87.821999999999989</v>
      </c>
      <c r="N38" s="88">
        <f>N29+M38</f>
        <v>153.37700000000001</v>
      </c>
    </row>
    <row r="39" spans="1:14" ht="14">
      <c r="A39" s="67" t="s">
        <v>100</v>
      </c>
      <c r="B39" s="68" t="s">
        <v>98</v>
      </c>
      <c r="C39" s="69"/>
      <c r="D39" s="70">
        <f>0.09+9.11</f>
        <v>9.1999999999999993</v>
      </c>
      <c r="E39" s="69"/>
      <c r="F39" s="70"/>
      <c r="G39" s="69"/>
      <c r="H39" s="70"/>
      <c r="J39" s="69"/>
      <c r="K39" s="70"/>
      <c r="L39" s="68"/>
      <c r="M39" s="68"/>
      <c r="N39" s="68"/>
    </row>
    <row r="40" spans="1:14" ht="14">
      <c r="A40" s="73"/>
      <c r="B40" s="74"/>
      <c r="C40" s="75"/>
      <c r="D40" s="76"/>
      <c r="E40" s="75"/>
      <c r="F40" s="76">
        <f>AVERAGE(D39,D41)</f>
        <v>11.475</v>
      </c>
      <c r="G40" s="75">
        <f>43-33.4</f>
        <v>9.6000000000000014</v>
      </c>
      <c r="H40" s="76">
        <f>G40</f>
        <v>9.6000000000000014</v>
      </c>
      <c r="J40" s="75"/>
      <c r="K40" s="76">
        <f>F40*H40</f>
        <v>110.16000000000001</v>
      </c>
      <c r="L40" s="74"/>
      <c r="M40" s="74"/>
      <c r="N40" s="74"/>
    </row>
    <row r="41" spans="1:14" ht="14">
      <c r="A41" s="78" t="s">
        <v>102</v>
      </c>
      <c r="B41" s="79" t="s">
        <v>98</v>
      </c>
      <c r="C41" s="80"/>
      <c r="D41" s="81">
        <f>2.58+11.17</f>
        <v>13.75</v>
      </c>
      <c r="E41" s="80"/>
      <c r="F41" s="81"/>
      <c r="G41" s="80"/>
      <c r="H41" s="81"/>
      <c r="J41" s="80"/>
      <c r="K41" s="81"/>
      <c r="L41" s="79"/>
      <c r="M41" s="79"/>
      <c r="N41" s="79"/>
    </row>
    <row r="42" spans="1:14" ht="14">
      <c r="A42" s="85" t="s">
        <v>103</v>
      </c>
      <c r="B42" s="86"/>
      <c r="C42" s="86"/>
      <c r="D42" s="86"/>
      <c r="E42" s="86"/>
      <c r="F42" s="86"/>
      <c r="G42" s="86"/>
      <c r="H42" s="86"/>
      <c r="I42" s="87"/>
      <c r="J42" s="86">
        <f>SUM(J39:J41)</f>
        <v>0</v>
      </c>
      <c r="K42" s="86">
        <f>SUM(K39:K41)</f>
        <v>110.16000000000001</v>
      </c>
      <c r="L42" s="86">
        <f>MIN(ABS(J42),ABS(K42))</f>
        <v>0</v>
      </c>
      <c r="M42" s="86">
        <f>SUM(K42,J42)</f>
        <v>110.16000000000001</v>
      </c>
      <c r="N42" s="88">
        <f>N38+M42</f>
        <v>263.53700000000003</v>
      </c>
    </row>
    <row r="43" spans="1:14" ht="14">
      <c r="A43" s="67" t="s">
        <v>102</v>
      </c>
      <c r="B43" s="68" t="s">
        <v>92</v>
      </c>
      <c r="C43" s="90"/>
      <c r="D43" s="70">
        <f>2.58</f>
        <v>2.58</v>
      </c>
      <c r="E43" s="69"/>
      <c r="F43" s="70"/>
      <c r="G43" s="69"/>
      <c r="H43" s="71"/>
      <c r="J43" s="69"/>
      <c r="K43" s="70"/>
      <c r="L43" s="68"/>
      <c r="M43" s="68"/>
      <c r="N43" s="68"/>
    </row>
    <row r="44" spans="1:14" ht="14">
      <c r="A44" s="73"/>
      <c r="B44" s="74"/>
      <c r="C44" s="75"/>
      <c r="D44" s="76"/>
      <c r="E44" s="90"/>
      <c r="F44" s="76">
        <f>AVERAGE(D43,D45)</f>
        <v>1.29</v>
      </c>
      <c r="G44" s="84"/>
      <c r="I44" s="91">
        <f>D43/(C47+D43)*G45</f>
        <v>12.969354838709679</v>
      </c>
      <c r="J44" s="90"/>
      <c r="K44" s="76">
        <f>F44*I44</f>
        <v>16.730467741935485</v>
      </c>
      <c r="L44" s="74"/>
      <c r="M44" s="74"/>
      <c r="N44" s="74"/>
    </row>
    <row r="45" spans="1:14" ht="14">
      <c r="A45" s="73" t="s">
        <v>90</v>
      </c>
      <c r="B45" s="74" t="s">
        <v>91</v>
      </c>
      <c r="C45" s="75">
        <v>0</v>
      </c>
      <c r="D45" s="76">
        <v>0</v>
      </c>
      <c r="E45" s="75"/>
      <c r="F45" s="76"/>
      <c r="G45" s="75">
        <f>61.7-43</f>
        <v>18.700000000000003</v>
      </c>
      <c r="H45" s="71"/>
      <c r="J45" s="75"/>
      <c r="K45" s="76"/>
      <c r="L45" s="74"/>
      <c r="M45" s="74"/>
      <c r="N45" s="74"/>
    </row>
    <row r="46" spans="1:14" ht="14">
      <c r="A46" s="73"/>
      <c r="B46" s="74"/>
      <c r="C46" s="75"/>
      <c r="D46" s="76"/>
      <c r="E46" s="75">
        <f>AVERAGE(C45,C47)</f>
        <v>0.57000000000000006</v>
      </c>
      <c r="F46" s="90"/>
      <c r="G46" s="84"/>
      <c r="H46" s="71">
        <f>C47/(C47+D43)*G45</f>
        <v>5.7306451612903233</v>
      </c>
      <c r="J46" s="75">
        <f>-E46*H46</f>
        <v>-3.2664677419354846</v>
      </c>
      <c r="K46" s="90"/>
      <c r="L46" s="74"/>
      <c r="M46" s="74"/>
      <c r="N46" s="74"/>
    </row>
    <row r="47" spans="1:14" ht="14">
      <c r="A47" s="78" t="s">
        <v>104</v>
      </c>
      <c r="B47" s="79" t="s">
        <v>97</v>
      </c>
      <c r="C47" s="80">
        <f>1.14</f>
        <v>1.1400000000000001</v>
      </c>
      <c r="D47" s="81"/>
      <c r="E47" s="80"/>
      <c r="F47" s="81"/>
      <c r="G47" s="80"/>
      <c r="H47" s="82"/>
      <c r="I47" s="82"/>
      <c r="J47" s="80"/>
      <c r="K47" s="81"/>
      <c r="L47" s="79"/>
      <c r="M47" s="79"/>
      <c r="N47" s="79"/>
    </row>
    <row r="48" spans="1:14" ht="14">
      <c r="A48" s="67" t="s">
        <v>102</v>
      </c>
      <c r="B48" s="68" t="s">
        <v>105</v>
      </c>
      <c r="C48" s="69"/>
      <c r="D48" s="70">
        <f>11.17</f>
        <v>11.17</v>
      </c>
      <c r="E48" s="69"/>
      <c r="F48" s="70"/>
      <c r="G48" s="69"/>
      <c r="H48" s="71"/>
      <c r="J48" s="69"/>
      <c r="K48" s="70"/>
      <c r="L48" s="68"/>
      <c r="M48" s="68"/>
      <c r="N48" s="68"/>
    </row>
    <row r="49" spans="1:14" ht="14">
      <c r="A49" s="73"/>
      <c r="B49" s="74"/>
      <c r="C49" s="75"/>
      <c r="D49" s="76"/>
      <c r="E49" s="75"/>
      <c r="F49" s="76">
        <f>AVERAGE(D48,D50)</f>
        <v>7.1550000000000002</v>
      </c>
      <c r="G49" s="75">
        <f>G45</f>
        <v>18.700000000000003</v>
      </c>
      <c r="H49" s="71"/>
      <c r="J49" s="75"/>
      <c r="K49" s="76">
        <f>F49*G49</f>
        <v>133.79850000000002</v>
      </c>
      <c r="L49" s="74"/>
      <c r="M49" s="74"/>
      <c r="N49" s="74"/>
    </row>
    <row r="50" spans="1:14" ht="14">
      <c r="A50" s="73" t="s">
        <v>104</v>
      </c>
      <c r="B50" s="74" t="s">
        <v>92</v>
      </c>
      <c r="C50" s="75"/>
      <c r="D50" s="76">
        <v>3.14</v>
      </c>
      <c r="E50" s="75"/>
      <c r="F50" s="76"/>
      <c r="G50" s="75"/>
      <c r="H50" s="71"/>
      <c r="J50" s="75"/>
      <c r="K50" s="76"/>
      <c r="L50" s="74"/>
      <c r="M50" s="74"/>
      <c r="N50" s="74"/>
    </row>
    <row r="51" spans="1:14" ht="14">
      <c r="A51" s="85" t="s">
        <v>106</v>
      </c>
      <c r="B51" s="86"/>
      <c r="C51" s="86"/>
      <c r="D51" s="86"/>
      <c r="E51" s="86"/>
      <c r="F51" s="86"/>
      <c r="G51" s="86"/>
      <c r="H51" s="86"/>
      <c r="I51" s="87"/>
      <c r="J51" s="86">
        <f>SUM(J43:J50)</f>
        <v>-3.2664677419354846</v>
      </c>
      <c r="K51" s="86">
        <f>SUM(K43:K50)</f>
        <v>150.5289677419355</v>
      </c>
      <c r="L51" s="86">
        <f>MIN(ABS(J51),ABS(K51))</f>
        <v>3.2664677419354846</v>
      </c>
      <c r="M51" s="86">
        <f>SUM(K51,J51)</f>
        <v>147.26250000000002</v>
      </c>
      <c r="N51" s="88">
        <f>N42+M51</f>
        <v>410.79950000000008</v>
      </c>
    </row>
    <row r="52" spans="1:14" ht="14">
      <c r="A52" s="73" t="s">
        <v>104</v>
      </c>
      <c r="B52" s="74" t="s">
        <v>97</v>
      </c>
      <c r="C52" s="75">
        <f>1.14</f>
        <v>1.1400000000000001</v>
      </c>
      <c r="D52" s="76"/>
      <c r="E52" s="75"/>
      <c r="F52" s="76"/>
      <c r="G52" s="75"/>
      <c r="H52" s="71"/>
      <c r="I52" s="92"/>
      <c r="J52" s="71"/>
      <c r="K52" s="76"/>
      <c r="L52" s="74"/>
      <c r="M52" s="74"/>
      <c r="N52" s="74"/>
    </row>
    <row r="53" spans="1:14" ht="14">
      <c r="A53" s="73"/>
      <c r="B53" s="74"/>
      <c r="C53" s="75"/>
      <c r="D53" s="76"/>
      <c r="E53" s="75">
        <f>AVERAGE(C52,C54)</f>
        <v>2.6450000000000005</v>
      </c>
      <c r="F53" s="76"/>
      <c r="G53" s="75">
        <f>85-61.7</f>
        <v>23.299999999999997</v>
      </c>
      <c r="H53" s="71"/>
      <c r="I53" s="91"/>
      <c r="J53" s="71">
        <f>-E53*G53</f>
        <v>-61.628500000000003</v>
      </c>
      <c r="K53" s="76"/>
      <c r="L53" s="74"/>
      <c r="M53" s="74"/>
      <c r="N53" s="74"/>
    </row>
    <row r="54" spans="1:14" ht="14">
      <c r="A54" s="78" t="s">
        <v>107</v>
      </c>
      <c r="B54" s="79" t="s">
        <v>86</v>
      </c>
      <c r="C54" s="80">
        <f>4.15</f>
        <v>4.1500000000000004</v>
      </c>
      <c r="D54" s="81"/>
      <c r="E54" s="80"/>
      <c r="F54" s="81"/>
      <c r="G54" s="80"/>
      <c r="H54" s="83"/>
      <c r="I54" s="93"/>
      <c r="J54" s="83"/>
      <c r="K54" s="81"/>
      <c r="L54" s="79"/>
      <c r="M54" s="79"/>
      <c r="N54" s="79"/>
    </row>
    <row r="55" spans="1:14" ht="14">
      <c r="A55" s="67" t="s">
        <v>104</v>
      </c>
      <c r="B55" s="68" t="s">
        <v>93</v>
      </c>
      <c r="C55" s="90"/>
      <c r="D55" s="70">
        <f>3.14</f>
        <v>3.14</v>
      </c>
      <c r="E55" s="69"/>
      <c r="F55" s="70"/>
      <c r="G55" s="69"/>
      <c r="H55" s="72"/>
      <c r="I55" s="91"/>
      <c r="J55" s="72"/>
      <c r="K55" s="70"/>
      <c r="L55" s="68"/>
      <c r="M55" s="68"/>
      <c r="N55" s="68"/>
    </row>
    <row r="56" spans="1:14" ht="14">
      <c r="A56" s="73"/>
      <c r="B56" s="74"/>
      <c r="C56" s="75"/>
      <c r="D56" s="76"/>
      <c r="E56" s="90"/>
      <c r="F56" s="76">
        <f>AVERAGE(D55,D57)</f>
        <v>1.57</v>
      </c>
      <c r="G56" s="84"/>
      <c r="H56" s="94" t="e">
        <f>+#REF!</f>
        <v>#REF!</v>
      </c>
      <c r="I56" s="95">
        <f>D55/(C59+D55)*G57</f>
        <v>7.8753498385360592</v>
      </c>
      <c r="J56" s="90"/>
      <c r="K56" s="76">
        <f>F56*I56</f>
        <v>12.364299246501613</v>
      </c>
      <c r="L56" s="74"/>
      <c r="M56" s="74"/>
      <c r="N56" s="74"/>
    </row>
    <row r="57" spans="1:14" ht="14">
      <c r="A57" s="73" t="s">
        <v>90</v>
      </c>
      <c r="B57" s="74" t="s">
        <v>91</v>
      </c>
      <c r="C57" s="75">
        <v>0</v>
      </c>
      <c r="D57" s="76">
        <v>0</v>
      </c>
      <c r="E57" s="75"/>
      <c r="F57" s="76"/>
      <c r="G57" s="75">
        <f>G53</f>
        <v>23.299999999999997</v>
      </c>
      <c r="H57" s="71"/>
      <c r="I57" s="91"/>
      <c r="J57" s="71"/>
      <c r="K57" s="76"/>
      <c r="L57" s="74"/>
      <c r="M57" s="74"/>
      <c r="N57" s="74"/>
    </row>
    <row r="58" spans="1:14" ht="14">
      <c r="A58" s="73"/>
      <c r="B58" s="74"/>
      <c r="C58" s="75"/>
      <c r="D58" s="76"/>
      <c r="E58" s="75">
        <f>AVERAGE(C57,C59)</f>
        <v>3.0750000000000002</v>
      </c>
      <c r="F58" s="90"/>
      <c r="G58" s="84"/>
      <c r="H58" s="71">
        <f>C59/(C59+D55)*G57</f>
        <v>15.424650161463939</v>
      </c>
      <c r="I58" s="91"/>
      <c r="J58" s="71">
        <f>-E58*H58</f>
        <v>-47.430799246501614</v>
      </c>
      <c r="K58" s="90"/>
      <c r="L58" s="74"/>
      <c r="M58" s="74"/>
      <c r="N58" s="74"/>
    </row>
    <row r="59" spans="1:14" ht="14">
      <c r="A59" s="73" t="s">
        <v>107</v>
      </c>
      <c r="B59" s="74" t="s">
        <v>89</v>
      </c>
      <c r="C59" s="75">
        <f>6.15</f>
        <v>6.15</v>
      </c>
      <c r="D59" s="76"/>
      <c r="E59" s="75"/>
      <c r="F59" s="76"/>
      <c r="G59" s="75"/>
      <c r="H59" s="71"/>
      <c r="I59" s="96"/>
      <c r="J59" s="71"/>
      <c r="K59" s="76"/>
      <c r="L59" s="74"/>
      <c r="M59" s="74"/>
      <c r="N59" s="74"/>
    </row>
    <row r="60" spans="1:14" ht="14">
      <c r="A60" s="85" t="s">
        <v>108</v>
      </c>
      <c r="B60" s="86"/>
      <c r="C60" s="86"/>
      <c r="D60" s="86"/>
      <c r="E60" s="86"/>
      <c r="F60" s="86"/>
      <c r="G60" s="86"/>
      <c r="H60" s="86"/>
      <c r="I60" s="87"/>
      <c r="J60" s="86">
        <f>SUM(J52:J59)</f>
        <v>-109.05929924650161</v>
      </c>
      <c r="K60" s="86">
        <f>SUM(K52:K59)</f>
        <v>12.364299246501613</v>
      </c>
      <c r="L60" s="86">
        <f>MIN(ABS(J60),ABS(K60))</f>
        <v>12.364299246501613</v>
      </c>
      <c r="M60" s="86">
        <f>SUM(K60,J60)</f>
        <v>-96.694999999999993</v>
      </c>
      <c r="N60" s="88">
        <f>N51+M60</f>
        <v>314.10450000000009</v>
      </c>
    </row>
  </sheetData>
  <mergeCells count="19">
    <mergeCell ref="A1:N1"/>
    <mergeCell ref="A2:A5"/>
    <mergeCell ref="B2:B5"/>
    <mergeCell ref="C2:D3"/>
    <mergeCell ref="E2:F3"/>
    <mergeCell ref="G2:I3"/>
    <mergeCell ref="J2:K3"/>
    <mergeCell ref="L2:L4"/>
    <mergeCell ref="M2:M4"/>
    <mergeCell ref="N2:N4"/>
    <mergeCell ref="I4:I5"/>
    <mergeCell ref="J4:J5"/>
    <mergeCell ref="K4:K5"/>
    <mergeCell ref="C4:C5"/>
    <mergeCell ref="D4:D5"/>
    <mergeCell ref="E4:E5"/>
    <mergeCell ref="F4:F5"/>
    <mergeCell ref="G4:G5"/>
    <mergeCell ref="H4:H5"/>
  </mergeCells>
  <pageMargins left="0.98425196850393704" right="0.19685039370078741" top="0.31496062992125984" bottom="0.15748031496062992" header="0.27559055118110237" footer="0.19685039370078741"/>
  <pageSetup paperSize="9" orientation="landscape" horizontalDpi="4294967293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1"/>
  <sheetViews>
    <sheetView topLeftCell="A79" workbookViewId="0">
      <selection activeCell="K99" sqref="K99"/>
    </sheetView>
  </sheetViews>
  <sheetFormatPr baseColWidth="10" defaultColWidth="9.1640625" defaultRowHeight="13"/>
  <cols>
    <col min="1" max="11" width="9.1640625" style="97"/>
    <col min="12" max="12" width="10.6640625" style="97" customWidth="1"/>
    <col min="13" max="16384" width="9.1640625" style="97"/>
  </cols>
  <sheetData>
    <row r="1" spans="1:14" ht="21" thickBot="1">
      <c r="A1" s="172" t="s">
        <v>109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4"/>
    </row>
    <row r="3" spans="1:14">
      <c r="A3" s="171" t="s">
        <v>110</v>
      </c>
      <c r="B3" s="171"/>
      <c r="C3" s="171"/>
      <c r="D3" s="171"/>
      <c r="E3" s="171"/>
      <c r="F3" s="98"/>
    </row>
    <row r="4" spans="1:14">
      <c r="A4" s="99"/>
      <c r="B4" s="99"/>
      <c r="C4" s="99"/>
      <c r="D4" s="99"/>
      <c r="E4" s="99"/>
      <c r="F4" s="98"/>
    </row>
    <row r="5" spans="1:14" ht="160.5" customHeight="1" thickBot="1">
      <c r="A5" s="98"/>
      <c r="B5" s="98"/>
      <c r="C5" s="98"/>
      <c r="D5" s="98"/>
      <c r="E5" s="98"/>
      <c r="F5" s="98"/>
    </row>
    <row r="6" spans="1:14" s="65" customFormat="1" ht="12.75" customHeight="1">
      <c r="A6" s="155" t="s">
        <v>68</v>
      </c>
      <c r="B6" s="158" t="s">
        <v>69</v>
      </c>
      <c r="C6" s="161" t="s">
        <v>70</v>
      </c>
      <c r="D6" s="162"/>
      <c r="E6" s="158" t="s">
        <v>71</v>
      </c>
      <c r="F6" s="165"/>
      <c r="G6" s="161" t="s">
        <v>72</v>
      </c>
      <c r="H6" s="168"/>
      <c r="I6" s="162"/>
      <c r="J6" s="158" t="s">
        <v>73</v>
      </c>
      <c r="K6" s="162"/>
      <c r="L6" s="155" t="s">
        <v>74</v>
      </c>
      <c r="M6" s="155" t="s">
        <v>75</v>
      </c>
      <c r="N6" s="155" t="s">
        <v>76</v>
      </c>
    </row>
    <row r="7" spans="1:14" s="65" customFormat="1" ht="13.5" customHeight="1" thickBot="1">
      <c r="A7" s="156"/>
      <c r="B7" s="159"/>
      <c r="C7" s="163"/>
      <c r="D7" s="164"/>
      <c r="E7" s="166"/>
      <c r="F7" s="167"/>
      <c r="G7" s="163"/>
      <c r="H7" s="169"/>
      <c r="I7" s="164"/>
      <c r="J7" s="163"/>
      <c r="K7" s="164"/>
      <c r="L7" s="170"/>
      <c r="M7" s="170"/>
      <c r="N7" s="170"/>
    </row>
    <row r="8" spans="1:14" s="65" customFormat="1" ht="14.25" customHeight="1" thickTop="1">
      <c r="A8" s="156"/>
      <c r="B8" s="159"/>
      <c r="C8" s="147" t="s">
        <v>77</v>
      </c>
      <c r="D8" s="149" t="s">
        <v>78</v>
      </c>
      <c r="E8" s="147" t="s">
        <v>77</v>
      </c>
      <c r="F8" s="149" t="s">
        <v>78</v>
      </c>
      <c r="G8" s="147" t="s">
        <v>79</v>
      </c>
      <c r="H8" s="151" t="s">
        <v>80</v>
      </c>
      <c r="I8" s="145" t="s">
        <v>81</v>
      </c>
      <c r="J8" s="147" t="s">
        <v>82</v>
      </c>
      <c r="K8" s="149" t="s">
        <v>83</v>
      </c>
      <c r="L8" s="170"/>
      <c r="M8" s="170"/>
      <c r="N8" s="170"/>
    </row>
    <row r="9" spans="1:14" s="65" customFormat="1" ht="13.5" customHeight="1" thickBot="1">
      <c r="A9" s="157"/>
      <c r="B9" s="160"/>
      <c r="C9" s="148"/>
      <c r="D9" s="150"/>
      <c r="E9" s="148"/>
      <c r="F9" s="150"/>
      <c r="G9" s="148"/>
      <c r="H9" s="146"/>
      <c r="I9" s="146"/>
      <c r="J9" s="148"/>
      <c r="K9" s="150"/>
      <c r="L9" s="100" t="s">
        <v>84</v>
      </c>
      <c r="M9" s="100" t="s">
        <v>84</v>
      </c>
      <c r="N9" s="100" t="s">
        <v>84</v>
      </c>
    </row>
    <row r="10" spans="1:14" s="65" customFormat="1" ht="14">
      <c r="A10" s="73" t="s">
        <v>100</v>
      </c>
      <c r="B10" s="74" t="s">
        <v>88</v>
      </c>
      <c r="C10" s="75">
        <f>14.28+9.14</f>
        <v>23.42</v>
      </c>
      <c r="D10" s="76"/>
      <c r="E10" s="75"/>
      <c r="F10" s="76"/>
      <c r="G10" s="75"/>
      <c r="H10" s="76"/>
      <c r="J10" s="75"/>
      <c r="K10" s="76"/>
      <c r="L10" s="74"/>
      <c r="M10" s="74"/>
      <c r="N10" s="74"/>
    </row>
    <row r="11" spans="1:14" s="65" customFormat="1" ht="14">
      <c r="A11" s="73"/>
      <c r="B11" s="74"/>
      <c r="C11" s="75"/>
      <c r="D11" s="76"/>
      <c r="E11" s="75">
        <f>(C10+C12)/2</f>
        <v>27.240000000000002</v>
      </c>
      <c r="F11" s="76"/>
      <c r="G11" s="75">
        <f>43-33.4</f>
        <v>9.6000000000000014</v>
      </c>
      <c r="H11" s="76"/>
      <c r="J11" s="75">
        <f>-E11*G11</f>
        <v>-261.50400000000008</v>
      </c>
      <c r="K11" s="76"/>
      <c r="L11" s="74"/>
      <c r="M11" s="74"/>
      <c r="N11" s="74"/>
    </row>
    <row r="12" spans="1:14" s="65" customFormat="1" ht="14">
      <c r="A12" s="78" t="s">
        <v>102</v>
      </c>
      <c r="B12" s="79" t="s">
        <v>97</v>
      </c>
      <c r="C12" s="80">
        <v>31.06</v>
      </c>
      <c r="D12" s="81"/>
      <c r="E12" s="80"/>
      <c r="F12" s="81"/>
      <c r="G12" s="80"/>
      <c r="H12" s="81"/>
      <c r="J12" s="80"/>
      <c r="K12" s="81"/>
      <c r="L12" s="79"/>
      <c r="M12" s="79"/>
      <c r="N12" s="79"/>
    </row>
    <row r="13" spans="1:14" s="65" customFormat="1" ht="14">
      <c r="A13" s="85" t="s">
        <v>103</v>
      </c>
      <c r="B13" s="86"/>
      <c r="C13" s="86"/>
      <c r="D13" s="86"/>
      <c r="E13" s="86"/>
      <c r="F13" s="86"/>
      <c r="G13" s="86"/>
      <c r="H13" s="86"/>
      <c r="I13" s="87"/>
      <c r="J13" s="86">
        <f>SUM(J10:J12)</f>
        <v>-261.50400000000008</v>
      </c>
      <c r="K13" s="86">
        <f>SUM(K10:K12)</f>
        <v>0</v>
      </c>
      <c r="L13" s="86">
        <f>MIN(ABS(J13),ABS(K13))</f>
        <v>0</v>
      </c>
      <c r="M13" s="86">
        <f>-SUM(K13,J13)</f>
        <v>261.50400000000008</v>
      </c>
      <c r="N13" s="88"/>
    </row>
    <row r="15" spans="1:14">
      <c r="A15" s="171" t="s">
        <v>111</v>
      </c>
      <c r="B15" s="171"/>
      <c r="C15" s="171"/>
      <c r="D15" s="171"/>
      <c r="E15" s="171"/>
    </row>
    <row r="27" spans="1:14" ht="14" thickBot="1"/>
    <row r="28" spans="1:14" ht="12.75" customHeight="1">
      <c r="A28" s="155" t="s">
        <v>68</v>
      </c>
      <c r="B28" s="158" t="s">
        <v>69</v>
      </c>
      <c r="C28" s="161" t="s">
        <v>70</v>
      </c>
      <c r="D28" s="162"/>
      <c r="E28" s="158" t="s">
        <v>71</v>
      </c>
      <c r="F28" s="165"/>
      <c r="G28" s="161" t="s">
        <v>72</v>
      </c>
      <c r="H28" s="168"/>
      <c r="I28" s="162"/>
      <c r="J28" s="158" t="s">
        <v>73</v>
      </c>
      <c r="K28" s="162"/>
      <c r="L28" s="155" t="s">
        <v>74</v>
      </c>
      <c r="M28" s="155" t="s">
        <v>75</v>
      </c>
      <c r="N28" s="155" t="s">
        <v>76</v>
      </c>
    </row>
    <row r="29" spans="1:14" ht="14" thickBot="1">
      <c r="A29" s="156"/>
      <c r="B29" s="159"/>
      <c r="C29" s="163"/>
      <c r="D29" s="164"/>
      <c r="E29" s="166"/>
      <c r="F29" s="167"/>
      <c r="G29" s="163"/>
      <c r="H29" s="169"/>
      <c r="I29" s="164"/>
      <c r="J29" s="163"/>
      <c r="K29" s="164"/>
      <c r="L29" s="170"/>
      <c r="M29" s="170"/>
      <c r="N29" s="170"/>
    </row>
    <row r="30" spans="1:14" ht="14" thickTop="1">
      <c r="A30" s="156"/>
      <c r="B30" s="159"/>
      <c r="C30" s="147" t="s">
        <v>77</v>
      </c>
      <c r="D30" s="149" t="s">
        <v>78</v>
      </c>
      <c r="E30" s="147" t="s">
        <v>77</v>
      </c>
      <c r="F30" s="149" t="s">
        <v>78</v>
      </c>
      <c r="G30" s="147" t="s">
        <v>79</v>
      </c>
      <c r="H30" s="151" t="s">
        <v>80</v>
      </c>
      <c r="I30" s="145" t="s">
        <v>81</v>
      </c>
      <c r="J30" s="147" t="s">
        <v>82</v>
      </c>
      <c r="K30" s="149" t="s">
        <v>83</v>
      </c>
      <c r="L30" s="170"/>
      <c r="M30" s="170"/>
      <c r="N30" s="170"/>
    </row>
    <row r="31" spans="1:14" ht="14" thickBot="1">
      <c r="A31" s="157"/>
      <c r="B31" s="160"/>
      <c r="C31" s="148"/>
      <c r="D31" s="150"/>
      <c r="E31" s="148"/>
      <c r="F31" s="150"/>
      <c r="G31" s="148"/>
      <c r="H31" s="146"/>
      <c r="I31" s="146"/>
      <c r="J31" s="148"/>
      <c r="K31" s="150"/>
      <c r="L31" s="100" t="s">
        <v>84</v>
      </c>
      <c r="M31" s="100" t="s">
        <v>84</v>
      </c>
      <c r="N31" s="100" t="s">
        <v>84</v>
      </c>
    </row>
    <row r="32" spans="1:14" ht="14">
      <c r="A32" s="73" t="s">
        <v>112</v>
      </c>
      <c r="B32" s="74" t="s">
        <v>113</v>
      </c>
      <c r="C32" s="75"/>
      <c r="D32" s="76">
        <f>2.77+14.38</f>
        <v>17.150000000000002</v>
      </c>
      <c r="E32" s="75"/>
      <c r="F32" s="76"/>
      <c r="G32" s="75"/>
      <c r="H32" s="76"/>
      <c r="I32" s="65"/>
      <c r="J32" s="75"/>
      <c r="K32" s="76"/>
      <c r="L32" s="74"/>
      <c r="M32" s="74"/>
      <c r="N32" s="74"/>
    </row>
    <row r="33" spans="1:14" ht="14">
      <c r="A33" s="73"/>
      <c r="B33" s="74"/>
      <c r="C33" s="75"/>
      <c r="D33" s="76"/>
      <c r="E33" s="75"/>
      <c r="F33" s="76">
        <f>(D32+D34)/2</f>
        <v>19.105</v>
      </c>
      <c r="G33" s="75">
        <v>15.74</v>
      </c>
      <c r="H33" s="76"/>
      <c r="I33" s="65"/>
      <c r="J33" s="75"/>
      <c r="K33" s="76">
        <f>F33*G33</f>
        <v>300.71269999999998</v>
      </c>
      <c r="L33" s="74"/>
      <c r="M33" s="74"/>
      <c r="N33" s="74"/>
    </row>
    <row r="34" spans="1:14" ht="14">
      <c r="A34" s="78" t="s">
        <v>114</v>
      </c>
      <c r="B34" s="79" t="s">
        <v>113</v>
      </c>
      <c r="C34" s="80"/>
      <c r="D34" s="81">
        <f>7.44+13.62</f>
        <v>21.06</v>
      </c>
      <c r="E34" s="80"/>
      <c r="F34" s="81"/>
      <c r="G34" s="80"/>
      <c r="H34" s="81"/>
      <c r="I34" s="65"/>
      <c r="J34" s="80"/>
      <c r="K34" s="81"/>
      <c r="L34" s="79"/>
      <c r="M34" s="79"/>
      <c r="N34" s="79"/>
    </row>
    <row r="35" spans="1:14" ht="14">
      <c r="A35" s="85" t="s">
        <v>115</v>
      </c>
      <c r="B35" s="86"/>
      <c r="C35" s="86"/>
      <c r="D35" s="86"/>
      <c r="E35" s="86"/>
      <c r="F35" s="86"/>
      <c r="G35" s="86"/>
      <c r="H35" s="86"/>
      <c r="I35" s="87"/>
      <c r="J35" s="86">
        <f>SUM(J32:J34)</f>
        <v>0</v>
      </c>
      <c r="K35" s="86">
        <f>SUM(K32:K34)</f>
        <v>300.71269999999998</v>
      </c>
      <c r="L35" s="86">
        <f>MIN(ABS(J35),ABS(K35))</f>
        <v>0</v>
      </c>
      <c r="M35" s="86">
        <f>SUM(K35,J35)</f>
        <v>300.71269999999998</v>
      </c>
      <c r="N35" s="88"/>
    </row>
    <row r="38" spans="1:14">
      <c r="A38" s="171" t="s">
        <v>116</v>
      </c>
      <c r="B38" s="171"/>
      <c r="C38" s="171"/>
      <c r="D38" s="171"/>
      <c r="E38" s="171"/>
    </row>
    <row r="50" spans="1:14" ht="14" thickBot="1"/>
    <row r="51" spans="1:14" ht="12.75" customHeight="1">
      <c r="A51" s="155" t="s">
        <v>68</v>
      </c>
      <c r="B51" s="158" t="s">
        <v>69</v>
      </c>
      <c r="C51" s="161" t="s">
        <v>70</v>
      </c>
      <c r="D51" s="162"/>
      <c r="E51" s="158" t="s">
        <v>71</v>
      </c>
      <c r="F51" s="165"/>
      <c r="G51" s="161" t="s">
        <v>72</v>
      </c>
      <c r="H51" s="168"/>
      <c r="I51" s="162"/>
      <c r="J51" s="158" t="s">
        <v>73</v>
      </c>
      <c r="K51" s="162"/>
      <c r="L51" s="155" t="s">
        <v>74</v>
      </c>
      <c r="M51" s="155" t="s">
        <v>75</v>
      </c>
      <c r="N51" s="155" t="s">
        <v>76</v>
      </c>
    </row>
    <row r="52" spans="1:14" ht="14" thickBot="1">
      <c r="A52" s="156"/>
      <c r="B52" s="159"/>
      <c r="C52" s="163"/>
      <c r="D52" s="164"/>
      <c r="E52" s="166"/>
      <c r="F52" s="167"/>
      <c r="G52" s="163"/>
      <c r="H52" s="169"/>
      <c r="I52" s="164"/>
      <c r="J52" s="163"/>
      <c r="K52" s="164"/>
      <c r="L52" s="170"/>
      <c r="M52" s="170"/>
      <c r="N52" s="170"/>
    </row>
    <row r="53" spans="1:14" ht="14" thickTop="1">
      <c r="A53" s="156"/>
      <c r="B53" s="159"/>
      <c r="C53" s="147" t="s">
        <v>77</v>
      </c>
      <c r="D53" s="149" t="s">
        <v>78</v>
      </c>
      <c r="E53" s="147" t="s">
        <v>77</v>
      </c>
      <c r="F53" s="149" t="s">
        <v>78</v>
      </c>
      <c r="G53" s="147" t="s">
        <v>79</v>
      </c>
      <c r="H53" s="151" t="s">
        <v>80</v>
      </c>
      <c r="I53" s="145" t="s">
        <v>81</v>
      </c>
      <c r="J53" s="147" t="s">
        <v>82</v>
      </c>
      <c r="K53" s="149" t="s">
        <v>83</v>
      </c>
      <c r="L53" s="170"/>
      <c r="M53" s="170"/>
      <c r="N53" s="170"/>
    </row>
    <row r="54" spans="1:14" ht="14" thickBot="1">
      <c r="A54" s="157"/>
      <c r="B54" s="160"/>
      <c r="C54" s="148"/>
      <c r="D54" s="150"/>
      <c r="E54" s="148"/>
      <c r="F54" s="150"/>
      <c r="G54" s="148"/>
      <c r="H54" s="146"/>
      <c r="I54" s="146"/>
      <c r="J54" s="148"/>
      <c r="K54" s="150"/>
      <c r="L54" s="100" t="s">
        <v>84</v>
      </c>
      <c r="M54" s="100" t="s">
        <v>84</v>
      </c>
      <c r="N54" s="100" t="s">
        <v>84</v>
      </c>
    </row>
    <row r="55" spans="1:14" s="65" customFormat="1" ht="14">
      <c r="A55" s="67" t="s">
        <v>117</v>
      </c>
      <c r="B55" s="68" t="s">
        <v>113</v>
      </c>
      <c r="C55" s="90"/>
      <c r="D55" s="70">
        <f>7.44+13.62</f>
        <v>21.06</v>
      </c>
      <c r="E55" s="69"/>
      <c r="F55" s="70"/>
      <c r="G55" s="69"/>
      <c r="H55" s="72"/>
      <c r="I55" s="91"/>
      <c r="J55" s="72"/>
      <c r="K55" s="70"/>
      <c r="L55" s="68"/>
      <c r="M55" s="68"/>
      <c r="N55" s="68"/>
    </row>
    <row r="56" spans="1:14" s="65" customFormat="1" ht="14">
      <c r="A56" s="73"/>
      <c r="B56" s="74"/>
      <c r="C56" s="75"/>
      <c r="D56" s="76"/>
      <c r="E56" s="90"/>
      <c r="F56" s="76">
        <f>D55/2</f>
        <v>10.53</v>
      </c>
      <c r="G56" s="84"/>
      <c r="H56" s="94"/>
      <c r="I56" s="101">
        <f>D55/(C59+D55)*G57</f>
        <v>11.310566860465116</v>
      </c>
      <c r="J56" s="90"/>
      <c r="K56" s="76">
        <f>F56*I56</f>
        <v>119.10026904069767</v>
      </c>
      <c r="L56" s="74"/>
      <c r="M56" s="74"/>
      <c r="N56" s="74"/>
    </row>
    <row r="57" spans="1:14" s="65" customFormat="1" ht="14">
      <c r="A57" s="73" t="s">
        <v>90</v>
      </c>
      <c r="B57" s="74" t="s">
        <v>91</v>
      </c>
      <c r="C57" s="75"/>
      <c r="D57" s="76"/>
      <c r="E57" s="75"/>
      <c r="F57" s="76"/>
      <c r="G57" s="75">
        <v>14.78</v>
      </c>
      <c r="H57" s="71"/>
      <c r="I57" s="91"/>
      <c r="J57" s="71"/>
      <c r="K57" s="76"/>
      <c r="L57" s="74"/>
      <c r="M57" s="74"/>
      <c r="N57" s="74"/>
    </row>
    <row r="58" spans="1:14" s="65" customFormat="1" ht="14">
      <c r="A58" s="73"/>
      <c r="B58" s="74"/>
      <c r="C58" s="75"/>
      <c r="D58" s="76"/>
      <c r="E58" s="75">
        <f>C59/2</f>
        <v>3.2300000000000004</v>
      </c>
      <c r="F58" s="90"/>
      <c r="G58" s="84"/>
      <c r="H58" s="71">
        <f>C59/(C59+D55)*G57</f>
        <v>3.4694331395348841</v>
      </c>
      <c r="I58" s="91"/>
      <c r="J58" s="71">
        <f>-E58*H58</f>
        <v>-11.206269040697677</v>
      </c>
      <c r="K58" s="90"/>
      <c r="L58" s="74"/>
      <c r="M58" s="74"/>
      <c r="N58" s="74"/>
    </row>
    <row r="59" spans="1:14" s="65" customFormat="1" ht="14">
      <c r="A59" s="73" t="s">
        <v>118</v>
      </c>
      <c r="B59" s="74" t="s">
        <v>119</v>
      </c>
      <c r="C59" s="75">
        <f>4.65+1.81</f>
        <v>6.4600000000000009</v>
      </c>
      <c r="D59" s="76"/>
      <c r="E59" s="75"/>
      <c r="F59" s="76"/>
      <c r="G59" s="75"/>
      <c r="H59" s="71"/>
      <c r="I59" s="96"/>
      <c r="J59" s="71"/>
      <c r="K59" s="76"/>
      <c r="L59" s="74"/>
      <c r="M59" s="74"/>
      <c r="N59" s="74"/>
    </row>
    <row r="60" spans="1:14" s="65" customFormat="1" ht="14">
      <c r="A60" s="85" t="s">
        <v>120</v>
      </c>
      <c r="B60" s="86"/>
      <c r="C60" s="86"/>
      <c r="D60" s="86"/>
      <c r="E60" s="86"/>
      <c r="F60" s="86"/>
      <c r="G60" s="86"/>
      <c r="H60" s="86"/>
      <c r="I60" s="87"/>
      <c r="J60" s="86">
        <f>SUM(J48:J59)</f>
        <v>-11.206269040697677</v>
      </c>
      <c r="K60" s="86">
        <f>SUM(K48:K59)</f>
        <v>119.10026904069767</v>
      </c>
      <c r="L60" s="86">
        <f>MIN(ABS(J60),ABS(K60))</f>
        <v>11.206269040697677</v>
      </c>
      <c r="M60" s="86">
        <f>SUM(K60,J60)</f>
        <v>107.89399999999999</v>
      </c>
      <c r="N60" s="88"/>
    </row>
    <row r="62" spans="1:14">
      <c r="A62" s="102" t="s">
        <v>121</v>
      </c>
      <c r="B62" s="102"/>
      <c r="C62" s="102"/>
      <c r="D62" s="102"/>
      <c r="E62" s="102"/>
    </row>
    <row r="75" spans="1:14" ht="14" thickBot="1"/>
    <row r="76" spans="1:14">
      <c r="A76" s="155" t="s">
        <v>68</v>
      </c>
      <c r="B76" s="158" t="s">
        <v>69</v>
      </c>
      <c r="C76" s="161" t="s">
        <v>70</v>
      </c>
      <c r="D76" s="162"/>
      <c r="E76" s="158" t="s">
        <v>71</v>
      </c>
      <c r="F76" s="165"/>
      <c r="G76" s="161" t="s">
        <v>72</v>
      </c>
      <c r="H76" s="168"/>
      <c r="I76" s="162"/>
      <c r="J76" s="158" t="s">
        <v>73</v>
      </c>
      <c r="K76" s="162"/>
      <c r="L76" s="155" t="s">
        <v>74</v>
      </c>
      <c r="M76" s="155" t="s">
        <v>75</v>
      </c>
      <c r="N76" s="155" t="s">
        <v>76</v>
      </c>
    </row>
    <row r="77" spans="1:14" ht="14" thickBot="1">
      <c r="A77" s="156"/>
      <c r="B77" s="159"/>
      <c r="C77" s="163"/>
      <c r="D77" s="164"/>
      <c r="E77" s="166"/>
      <c r="F77" s="167"/>
      <c r="G77" s="163"/>
      <c r="H77" s="169"/>
      <c r="I77" s="164"/>
      <c r="J77" s="163"/>
      <c r="K77" s="164"/>
      <c r="L77" s="170"/>
      <c r="M77" s="170"/>
      <c r="N77" s="170"/>
    </row>
    <row r="78" spans="1:14" ht="14" thickTop="1">
      <c r="A78" s="156"/>
      <c r="B78" s="159"/>
      <c r="C78" s="147" t="s">
        <v>77</v>
      </c>
      <c r="D78" s="149" t="s">
        <v>78</v>
      </c>
      <c r="E78" s="147" t="s">
        <v>77</v>
      </c>
      <c r="F78" s="149" t="s">
        <v>78</v>
      </c>
      <c r="G78" s="147" t="s">
        <v>79</v>
      </c>
      <c r="H78" s="151" t="s">
        <v>80</v>
      </c>
      <c r="I78" s="145" t="s">
        <v>81</v>
      </c>
      <c r="J78" s="147" t="s">
        <v>82</v>
      </c>
      <c r="K78" s="149" t="s">
        <v>83</v>
      </c>
      <c r="L78" s="170"/>
      <c r="M78" s="170"/>
      <c r="N78" s="170"/>
    </row>
    <row r="79" spans="1:14" ht="14" thickBot="1">
      <c r="A79" s="157"/>
      <c r="B79" s="160"/>
      <c r="C79" s="148"/>
      <c r="D79" s="150"/>
      <c r="E79" s="148"/>
      <c r="F79" s="150"/>
      <c r="G79" s="148"/>
      <c r="H79" s="146"/>
      <c r="I79" s="146"/>
      <c r="J79" s="148"/>
      <c r="K79" s="150"/>
      <c r="L79" s="100" t="s">
        <v>84</v>
      </c>
      <c r="M79" s="100" t="s">
        <v>84</v>
      </c>
      <c r="N79" s="100" t="s">
        <v>84</v>
      </c>
    </row>
    <row r="80" spans="1:14" s="65" customFormat="1" ht="14">
      <c r="A80" s="67" t="s">
        <v>122</v>
      </c>
      <c r="B80" s="68" t="s">
        <v>97</v>
      </c>
      <c r="C80" s="69">
        <v>4.18</v>
      </c>
      <c r="D80" s="70"/>
      <c r="E80" s="69"/>
      <c r="F80" s="70"/>
      <c r="G80" s="69"/>
      <c r="H80" s="71"/>
      <c r="I80" s="71"/>
      <c r="J80" s="69"/>
      <c r="K80" s="70"/>
      <c r="L80" s="68"/>
      <c r="M80" s="68"/>
      <c r="N80" s="68"/>
    </row>
    <row r="81" spans="1:14" s="65" customFormat="1" ht="14">
      <c r="A81" s="73"/>
      <c r="B81" s="74"/>
      <c r="C81" s="75"/>
      <c r="D81" s="76"/>
      <c r="E81" s="75">
        <f>AVERAGE(C80,C82)</f>
        <v>5.97</v>
      </c>
      <c r="F81" s="76"/>
      <c r="G81" s="75">
        <f>21.5-9.5</f>
        <v>12</v>
      </c>
      <c r="H81" s="71"/>
      <c r="I81" s="77"/>
      <c r="J81" s="75">
        <f>-E81*G81</f>
        <v>-71.64</v>
      </c>
      <c r="K81" s="76"/>
      <c r="L81" s="74"/>
      <c r="M81" s="74"/>
      <c r="N81" s="74"/>
    </row>
    <row r="82" spans="1:14" s="65" customFormat="1" ht="14">
      <c r="A82" s="78" t="s">
        <v>123</v>
      </c>
      <c r="B82" s="79" t="s">
        <v>86</v>
      </c>
      <c r="C82" s="80">
        <v>7.76</v>
      </c>
      <c r="D82" s="81"/>
      <c r="E82" s="80"/>
      <c r="F82" s="81"/>
      <c r="G82" s="80"/>
      <c r="H82" s="82"/>
      <c r="I82" s="82"/>
      <c r="J82" s="80"/>
      <c r="K82" s="81"/>
      <c r="L82" s="79"/>
      <c r="M82" s="79"/>
      <c r="N82" s="79"/>
    </row>
    <row r="83" spans="1:14" s="65" customFormat="1" ht="14">
      <c r="A83" s="67" t="s">
        <v>122</v>
      </c>
      <c r="B83" s="68" t="s">
        <v>92</v>
      </c>
      <c r="C83" s="69"/>
      <c r="D83" s="70">
        <v>2.3199999999999998</v>
      </c>
      <c r="E83" s="69"/>
      <c r="F83" s="70"/>
      <c r="G83" s="69"/>
      <c r="H83" s="71"/>
      <c r="I83" s="71"/>
      <c r="J83" s="69"/>
      <c r="K83" s="70"/>
      <c r="L83" s="68"/>
      <c r="M83" s="68"/>
      <c r="N83" s="68"/>
    </row>
    <row r="84" spans="1:14" s="65" customFormat="1" ht="14">
      <c r="A84" s="73"/>
      <c r="B84" s="74"/>
      <c r="C84" s="75"/>
      <c r="D84" s="76"/>
      <c r="E84" s="75">
        <f>D83/2</f>
        <v>1.1599999999999999</v>
      </c>
      <c r="F84" s="76"/>
      <c r="G84" s="84"/>
      <c r="H84" s="71"/>
      <c r="I84" s="103">
        <f>D83*G85/(D83+C87)</f>
        <v>7.4239999999999986</v>
      </c>
      <c r="J84" s="75"/>
      <c r="K84" s="76">
        <f>I84*E84</f>
        <v>8.6118399999999973</v>
      </c>
      <c r="L84" s="74"/>
      <c r="M84" s="74"/>
      <c r="N84" s="74"/>
    </row>
    <row r="85" spans="1:14" s="65" customFormat="1" ht="14">
      <c r="A85" s="73" t="s">
        <v>90</v>
      </c>
      <c r="B85" s="74" t="s">
        <v>91</v>
      </c>
      <c r="C85" s="75"/>
      <c r="D85" s="76"/>
      <c r="E85" s="75"/>
      <c r="F85" s="76"/>
      <c r="G85" s="75">
        <f>G81</f>
        <v>12</v>
      </c>
      <c r="H85" s="71"/>
      <c r="I85" s="71"/>
      <c r="J85" s="75"/>
      <c r="K85" s="76"/>
      <c r="L85" s="74"/>
      <c r="M85" s="74"/>
      <c r="N85" s="74"/>
    </row>
    <row r="86" spans="1:14" s="65" customFormat="1" ht="14">
      <c r="A86" s="73"/>
      <c r="B86" s="74"/>
      <c r="C86" s="75"/>
      <c r="D86" s="76"/>
      <c r="E86" s="75"/>
      <c r="F86" s="76">
        <f>C87/2</f>
        <v>0.71499999999999997</v>
      </c>
      <c r="G86" s="84"/>
      <c r="H86" s="103">
        <f>C87*G85/(C87+D83)</f>
        <v>4.5759999999999996</v>
      </c>
      <c r="I86" s="71"/>
      <c r="J86" s="75">
        <f>-H86*F86</f>
        <v>-3.2718399999999996</v>
      </c>
      <c r="K86" s="76"/>
      <c r="L86" s="74"/>
      <c r="M86" s="74"/>
      <c r="N86" s="74"/>
    </row>
    <row r="87" spans="1:14" s="65" customFormat="1" ht="14">
      <c r="A87" s="78" t="s">
        <v>123</v>
      </c>
      <c r="B87" s="79" t="s">
        <v>124</v>
      </c>
      <c r="C87" s="80">
        <v>1.43</v>
      </c>
      <c r="D87" s="81"/>
      <c r="E87" s="80"/>
      <c r="F87" s="81"/>
      <c r="G87" s="80"/>
      <c r="H87" s="82"/>
      <c r="I87" s="82"/>
      <c r="J87" s="80"/>
      <c r="K87" s="81"/>
      <c r="L87" s="79"/>
      <c r="M87" s="79"/>
      <c r="N87" s="79"/>
    </row>
    <row r="88" spans="1:14" s="65" customFormat="1" ht="14">
      <c r="A88" s="67" t="s">
        <v>122</v>
      </c>
      <c r="B88" s="68" t="s">
        <v>125</v>
      </c>
      <c r="C88" s="69"/>
      <c r="D88" s="70">
        <v>11.05</v>
      </c>
      <c r="E88" s="69"/>
      <c r="F88" s="70"/>
      <c r="G88" s="69"/>
      <c r="H88" s="71"/>
      <c r="I88" s="71"/>
      <c r="J88" s="69"/>
      <c r="K88" s="70"/>
      <c r="L88" s="68"/>
      <c r="M88" s="68"/>
      <c r="N88" s="68"/>
    </row>
    <row r="89" spans="1:14" s="65" customFormat="1" ht="14">
      <c r="A89" s="73"/>
      <c r="B89" s="74"/>
      <c r="C89" s="75"/>
      <c r="D89" s="76"/>
      <c r="E89" s="75"/>
      <c r="F89" s="76">
        <f>AVERAGE(D88,D90)</f>
        <v>8.51</v>
      </c>
      <c r="G89" s="75">
        <f>G85</f>
        <v>12</v>
      </c>
      <c r="H89" s="71"/>
      <c r="I89" s="71"/>
      <c r="J89" s="75"/>
      <c r="K89" s="76">
        <f>F89*G89</f>
        <v>102.12</v>
      </c>
      <c r="L89" s="74"/>
      <c r="M89" s="74"/>
      <c r="N89" s="74"/>
    </row>
    <row r="90" spans="1:14" s="65" customFormat="1" ht="14">
      <c r="A90" s="78" t="s">
        <v>123</v>
      </c>
      <c r="B90" s="79" t="s">
        <v>93</v>
      </c>
      <c r="C90" s="80"/>
      <c r="D90" s="81">
        <v>5.97</v>
      </c>
      <c r="E90" s="80"/>
      <c r="F90" s="81"/>
      <c r="G90" s="80"/>
      <c r="H90" s="71"/>
      <c r="I90" s="71"/>
      <c r="J90" s="80"/>
      <c r="K90" s="81"/>
      <c r="L90" s="79"/>
      <c r="M90" s="79"/>
      <c r="N90" s="79"/>
    </row>
    <row r="91" spans="1:14" s="65" customFormat="1" ht="14">
      <c r="A91" s="85" t="s">
        <v>126</v>
      </c>
      <c r="B91" s="86"/>
      <c r="C91" s="86"/>
      <c r="D91" s="86"/>
      <c r="E91" s="86"/>
      <c r="F91" s="86"/>
      <c r="G91" s="86"/>
      <c r="H91" s="86"/>
      <c r="I91" s="87"/>
      <c r="J91" s="86">
        <f>SUM(J80:J90)</f>
        <v>-74.911839999999998</v>
      </c>
      <c r="K91" s="86">
        <f>SUM(K80:K90)</f>
        <v>110.73184000000001</v>
      </c>
      <c r="L91" s="86">
        <f>MIN(ABS(J91),ABS(K91))</f>
        <v>74.911839999999998</v>
      </c>
      <c r="M91" s="86">
        <f>SUM(K91,J91)</f>
        <v>35.820000000000007</v>
      </c>
      <c r="N91" s="88"/>
    </row>
  </sheetData>
  <mergeCells count="76">
    <mergeCell ref="A1:L1"/>
    <mergeCell ref="A3:E3"/>
    <mergeCell ref="A6:A9"/>
    <mergeCell ref="B6:B9"/>
    <mergeCell ref="C6:D7"/>
    <mergeCell ref="E6:F7"/>
    <mergeCell ref="G6:I7"/>
    <mergeCell ref="J6:K7"/>
    <mergeCell ref="L6:L8"/>
    <mergeCell ref="K8:K9"/>
    <mergeCell ref="M6:M8"/>
    <mergeCell ref="N6:N8"/>
    <mergeCell ref="C8:C9"/>
    <mergeCell ref="D8:D9"/>
    <mergeCell ref="E8:E9"/>
    <mergeCell ref="F8:F9"/>
    <mergeCell ref="G8:G9"/>
    <mergeCell ref="H8:H9"/>
    <mergeCell ref="I8:I9"/>
    <mergeCell ref="J8:J9"/>
    <mergeCell ref="A15:E15"/>
    <mergeCell ref="A28:A31"/>
    <mergeCell ref="B28:B31"/>
    <mergeCell ref="C28:D29"/>
    <mergeCell ref="E28:F29"/>
    <mergeCell ref="G28:I29"/>
    <mergeCell ref="I30:I31"/>
    <mergeCell ref="J28:K29"/>
    <mergeCell ref="L28:L30"/>
    <mergeCell ref="M28:M30"/>
    <mergeCell ref="N28:N30"/>
    <mergeCell ref="C30:C31"/>
    <mergeCell ref="D30:D31"/>
    <mergeCell ref="E30:E31"/>
    <mergeCell ref="F30:F31"/>
    <mergeCell ref="G30:G31"/>
    <mergeCell ref="H30:H31"/>
    <mergeCell ref="J30:J31"/>
    <mergeCell ref="K30:K31"/>
    <mergeCell ref="A38:E38"/>
    <mergeCell ref="A51:A54"/>
    <mergeCell ref="B51:B54"/>
    <mergeCell ref="C51:D52"/>
    <mergeCell ref="E51:F52"/>
    <mergeCell ref="G51:I52"/>
    <mergeCell ref="J51:K52"/>
    <mergeCell ref="J53:J54"/>
    <mergeCell ref="L51:L53"/>
    <mergeCell ref="M51:M53"/>
    <mergeCell ref="N51:N53"/>
    <mergeCell ref="C53:C54"/>
    <mergeCell ref="D53:D54"/>
    <mergeCell ref="E53:E54"/>
    <mergeCell ref="F53:F54"/>
    <mergeCell ref="G53:G54"/>
    <mergeCell ref="H53:H54"/>
    <mergeCell ref="I53:I54"/>
    <mergeCell ref="K53:K54"/>
    <mergeCell ref="A76:A79"/>
    <mergeCell ref="B76:B79"/>
    <mergeCell ref="C76:D77"/>
    <mergeCell ref="E76:F77"/>
    <mergeCell ref="G76:I77"/>
    <mergeCell ref="J76:K77"/>
    <mergeCell ref="J78:J79"/>
    <mergeCell ref="K78:K79"/>
    <mergeCell ref="L76:L78"/>
    <mergeCell ref="M76:M78"/>
    <mergeCell ref="N76:N78"/>
    <mergeCell ref="C78:C79"/>
    <mergeCell ref="D78:D79"/>
    <mergeCell ref="E78:E79"/>
    <mergeCell ref="F78:F79"/>
    <mergeCell ref="G78:G79"/>
    <mergeCell ref="H78:H79"/>
    <mergeCell ref="I78:I79"/>
  </mergeCells>
  <pageMargins left="0.75" right="0.75" top="1" bottom="1" header="0.5" footer="0.5"/>
  <pageSetup paperSize="9" orientation="portrait" verticalDpi="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Fogli di lavoro</vt:lpstr>
      </vt:variant>
      <vt:variant>
        <vt:i4>7</vt:i4>
      </vt:variant>
      <vt:variant>
        <vt:lpstr>Intervalli denominati</vt:lpstr>
      </vt:variant>
      <vt:variant>
        <vt:i4>2</vt:i4>
      </vt:variant>
    </vt:vector>
  </HeadingPairs>
  <TitlesOfParts>
    <vt:vector size="9" baseType="lpstr">
      <vt:lpstr>TAB 1 per 1 curva</vt:lpstr>
      <vt:lpstr>TAB 1 per 2 curve</vt:lpstr>
      <vt:lpstr>TAB 1 per 3 curve</vt:lpstr>
      <vt:lpstr>TAB 2 e TAB 3</vt:lpstr>
      <vt:lpstr>TAB 4</vt:lpstr>
      <vt:lpstr>TAB 5</vt:lpstr>
      <vt:lpstr>Es tab 5</vt:lpstr>
      <vt:lpstr>'TAB 5'!Area_stampa</vt:lpstr>
      <vt:lpstr>'TAB 5'!Titoli_stampa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Ist. Salvemi Firenze</dc:creator>
  <cp:lastModifiedBy>Silvia Barbieri</cp:lastModifiedBy>
  <cp:lastPrinted>2013-10-05T07:21:22Z</cp:lastPrinted>
  <dcterms:created xsi:type="dcterms:W3CDTF">2013-10-05T07:20:24Z</dcterms:created>
  <dcterms:modified xsi:type="dcterms:W3CDTF">2021-02-15T16:00:10Z</dcterms:modified>
</cp:coreProperties>
</file>