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lvia/Desktop/"/>
    </mc:Choice>
  </mc:AlternateContent>
  <xr:revisionPtr revIDLastSave="0" documentId="8_{4A41C1EF-9E0F-EB44-86FA-C4368CBB892E}" xr6:coauthVersionLast="36" xr6:coauthVersionMax="36" xr10:uidLastSave="{00000000-0000-0000-0000-000000000000}"/>
  <bookViews>
    <workbookView xWindow="0" yWindow="460" windowWidth="25600" windowHeight="14500" xr2:uid="{00000000-000D-0000-FFFF-FFFF00000000}"/>
  </bookViews>
  <sheets>
    <sheet name="Foglio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1" i="1" l="1"/>
  <c r="N32" i="1"/>
  <c r="N33" i="1"/>
  <c r="N30" i="1"/>
  <c r="N27" i="1"/>
  <c r="N21" i="1"/>
  <c r="N26" i="1"/>
  <c r="N25" i="1"/>
  <c r="N24" i="1"/>
  <c r="N20" i="1"/>
  <c r="N19" i="1"/>
  <c r="N18" i="1"/>
  <c r="B27" i="1"/>
  <c r="B21" i="1"/>
  <c r="E26" i="1"/>
  <c r="B24" i="1"/>
  <c r="E19" i="1"/>
  <c r="D12" i="1"/>
  <c r="D13" i="1"/>
  <c r="D14" i="1"/>
  <c r="E25" i="1"/>
  <c r="D11" i="1"/>
  <c r="E20" i="1"/>
  <c r="H7" i="1"/>
  <c r="E6" i="1"/>
  <c r="H6" i="1"/>
  <c r="B30" i="1"/>
  <c r="B34" i="1"/>
  <c r="H26" i="1"/>
  <c r="H25" i="1"/>
  <c r="E31" i="1"/>
  <c r="H20" i="1"/>
  <c r="H19" i="1"/>
  <c r="K25" i="1"/>
  <c r="K26" i="1"/>
  <c r="B32" i="1"/>
  <c r="K19" i="1"/>
  <c r="K20" i="1"/>
</calcChain>
</file>

<file path=xl/sharedStrings.xml><?xml version="1.0" encoding="utf-8"?>
<sst xmlns="http://schemas.openxmlformats.org/spreadsheetml/2006/main" count="108" uniqueCount="55">
  <si>
    <t>ELEMENTI NOTI</t>
  </si>
  <si>
    <t>XA =</t>
  </si>
  <si>
    <t>YA =</t>
  </si>
  <si>
    <t>XB =</t>
  </si>
  <si>
    <t>YB =</t>
  </si>
  <si>
    <t>m</t>
  </si>
  <si>
    <t>ELEMENTI MISURATI</t>
  </si>
  <si>
    <t>gon</t>
  </si>
  <si>
    <r>
      <t>BPR=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2=</t>
    </r>
  </si>
  <si>
    <r>
      <t xml:space="preserve">APR= 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1=</t>
    </r>
  </si>
  <si>
    <r>
      <t>PRA=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1=</t>
    </r>
  </si>
  <si>
    <r>
      <t>PRB=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2=</t>
    </r>
  </si>
  <si>
    <t>angolo
piatto=</t>
  </si>
  <si>
    <t>(AB) =</t>
  </si>
  <si>
    <t>AB =</t>
  </si>
  <si>
    <t>PR fit=</t>
  </si>
  <si>
    <t>rad</t>
  </si>
  <si>
    <r>
      <t>AR:sen(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1)=PR:sen(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1+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1)</t>
    </r>
  </si>
  <si>
    <r>
      <t>BP:sen(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2)=PR:sen(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2+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2)</t>
    </r>
  </si>
  <si>
    <r>
      <t>BR:sen(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2)=PR:sen(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2+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2)</t>
    </r>
  </si>
  <si>
    <t>Triangolo secondario APR</t>
  </si>
  <si>
    <t>Triangolo secondario BPR</t>
  </si>
  <si>
    <t>Triangolo principale ABP</t>
  </si>
  <si>
    <t>ABfit=</t>
  </si>
  <si>
    <t>APfit=</t>
  </si>
  <si>
    <t>ARfit=</t>
  </si>
  <si>
    <t>BPfit=</t>
  </si>
  <si>
    <t>BRfit=</t>
  </si>
  <si>
    <t>k =</t>
  </si>
  <si>
    <t>AP =</t>
  </si>
  <si>
    <t>AR =</t>
  </si>
  <si>
    <t>BP =</t>
  </si>
  <si>
    <r>
      <t>AP:sen(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>1)=PR:sen(</t>
    </r>
    <r>
      <rPr>
        <sz val="11"/>
        <color theme="1"/>
        <rFont val="Symbol"/>
        <family val="1"/>
        <charset val="2"/>
      </rPr>
      <t>a</t>
    </r>
    <r>
      <rPr>
        <sz val="11"/>
        <color theme="1"/>
        <rFont val="Calibri"/>
        <family val="2"/>
        <scheme val="minor"/>
      </rPr>
      <t>1+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Calibri"/>
        <family val="2"/>
        <scheme val="minor"/>
      </rPr>
      <t xml:space="preserve">1) </t>
    </r>
  </si>
  <si>
    <t>BR =</t>
  </si>
  <si>
    <t>(AP)=</t>
  </si>
  <si>
    <t>(AR)=</t>
  </si>
  <si>
    <t>(BP)=</t>
  </si>
  <si>
    <t>(BR)=</t>
  </si>
  <si>
    <r>
      <t>AB:sen(</t>
    </r>
    <r>
      <rPr>
        <sz val="11"/>
        <color theme="1"/>
        <rFont val="Symbol"/>
        <family val="1"/>
        <charset val="2"/>
      </rPr>
      <t>a1-a2</t>
    </r>
    <r>
      <rPr>
        <sz val="11"/>
        <color theme="1"/>
        <rFont val="Calibri"/>
        <family val="2"/>
        <scheme val="minor"/>
      </rPr>
      <t>)=AP:sen(PBA)</t>
    </r>
  </si>
  <si>
    <t>PBA =</t>
  </si>
  <si>
    <t>BAP =</t>
  </si>
  <si>
    <r>
      <rPr>
        <sz val="11"/>
        <color theme="1"/>
        <rFont val="Symbol"/>
        <family val="1"/>
        <charset val="2"/>
      </rPr>
      <t>g</t>
    </r>
    <r>
      <rPr>
        <sz val="11"/>
        <color theme="1"/>
        <rFont val="Calibri"/>
        <family val="2"/>
        <scheme val="minor"/>
      </rPr>
      <t>1 =</t>
    </r>
  </si>
  <si>
    <r>
      <rPr>
        <sz val="11"/>
        <color theme="1"/>
        <rFont val="Symbol"/>
        <family val="1"/>
        <charset val="2"/>
      </rPr>
      <t>g</t>
    </r>
    <r>
      <rPr>
        <sz val="11"/>
        <color theme="1"/>
        <rFont val="Calibri"/>
        <family val="2"/>
        <scheme val="minor"/>
      </rPr>
      <t>2 =</t>
    </r>
  </si>
  <si>
    <t>YP =</t>
  </si>
  <si>
    <t>XP =</t>
  </si>
  <si>
    <t>RISOLUZIONE PROBLEMA DI HANSEN (Base fittizia)</t>
  </si>
  <si>
    <t>Determinare le coordinate di due punti P e Q dove si è fatta stazione con un teodolite centesimale destrorso, note le coordinate di due trigonometrici A e B</t>
  </si>
  <si>
    <t>1°Q</t>
  </si>
  <si>
    <t>Distanze reali</t>
  </si>
  <si>
    <t>Azimut</t>
  </si>
  <si>
    <t>XR =</t>
  </si>
  <si>
    <t>YR =</t>
  </si>
  <si>
    <t>Coordinate da A</t>
  </si>
  <si>
    <t>Coordinate da B</t>
  </si>
  <si>
    <t>Coodinate (media)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</si>
</sst>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Calibri"/>
      <family val="1"/>
      <charset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64" fontId="0" fillId="0" borderId="0" xfId="0" applyNumberFormat="1"/>
    <xf numFmtId="0" fontId="0" fillId="2" borderId="1" xfId="0" applyFill="1" applyBorder="1"/>
    <xf numFmtId="164" fontId="0" fillId="2" borderId="2" xfId="0" applyNumberFormat="1" applyFill="1" applyBorder="1"/>
    <xf numFmtId="0" fontId="0" fillId="2" borderId="3" xfId="0" applyFill="1" applyBorder="1"/>
    <xf numFmtId="0" fontId="1" fillId="0" borderId="0" xfId="0" applyFont="1" applyAlignment="1">
      <alignment horizontal="right"/>
    </xf>
    <xf numFmtId="0" fontId="3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3" borderId="0" xfId="0" applyFill="1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wrapText="1"/>
    </xf>
    <xf numFmtId="1" fontId="0" fillId="0" borderId="5" xfId="0" applyNumberFormat="1" applyFill="1" applyBorder="1"/>
    <xf numFmtId="0" fontId="0" fillId="0" borderId="7" xfId="0" applyBorder="1" applyAlignment="1">
      <alignment horizontal="left"/>
    </xf>
    <xf numFmtId="2" fontId="0" fillId="0" borderId="0" xfId="0" applyNumberFormat="1" applyBorder="1"/>
    <xf numFmtId="0" fontId="3" fillId="0" borderId="9" xfId="0" applyFont="1" applyBorder="1"/>
    <xf numFmtId="164" fontId="0" fillId="0" borderId="10" xfId="0" applyNumberFormat="1" applyBorder="1"/>
    <xf numFmtId="0" fontId="0" fillId="3" borderId="0" xfId="0" applyFill="1" applyBorder="1"/>
    <xf numFmtId="0" fontId="1" fillId="0" borderId="7" xfId="0" applyFont="1" applyBorder="1" applyAlignment="1">
      <alignment horizontal="right"/>
    </xf>
    <xf numFmtId="0" fontId="1" fillId="0" borderId="0" xfId="0" applyFont="1" applyBorder="1"/>
    <xf numFmtId="0" fontId="1" fillId="0" borderId="8" xfId="0" applyFont="1" applyBorder="1"/>
    <xf numFmtId="2" fontId="1" fillId="0" borderId="0" xfId="0" applyNumberFormat="1" applyFont="1" applyBorder="1"/>
    <xf numFmtId="0" fontId="0" fillId="0" borderId="4" xfId="0" applyFont="1" applyBorder="1"/>
    <xf numFmtId="0" fontId="0" fillId="0" borderId="7" xfId="0" applyFont="1" applyFill="1" applyBorder="1"/>
    <xf numFmtId="0" fontId="0" fillId="0" borderId="7" xfId="0" applyFont="1" applyBorder="1"/>
    <xf numFmtId="0" fontId="0" fillId="0" borderId="9" xfId="0" applyFont="1" applyFill="1" applyBorder="1"/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16" xfId="0" applyFont="1" applyFill="1" applyBorder="1"/>
    <xf numFmtId="0" fontId="1" fillId="4" borderId="12" xfId="0" applyFont="1" applyFill="1" applyBorder="1"/>
    <xf numFmtId="0" fontId="1" fillId="4" borderId="17" xfId="0" applyFont="1" applyFill="1" applyBorder="1"/>
    <xf numFmtId="0" fontId="1" fillId="4" borderId="18" xfId="0" applyFont="1" applyFill="1" applyBorder="1"/>
    <xf numFmtId="0" fontId="1" fillId="4" borderId="19" xfId="0" applyFont="1" applyFill="1" applyBorder="1"/>
    <xf numFmtId="0" fontId="1" fillId="4" borderId="20" xfId="0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369794</xdr:colOff>
      <xdr:row>18</xdr:row>
      <xdr:rowOff>106456</xdr:rowOff>
    </xdr:from>
    <xdr:to>
      <xdr:col>3</xdr:col>
      <xdr:colOff>168088</xdr:colOff>
      <xdr:row>18</xdr:row>
      <xdr:rowOff>112059</xdr:rowOff>
    </xdr:to>
    <xdr:cxnSp macro="">
      <xdr:nvCxnSpPr>
        <xdr:cNvPr id="3" name="Connettore 2 2">
          <a:extLst>
            <a:ext uri="{FF2B5EF4-FFF2-40B4-BE49-F238E27FC236}">
              <a16:creationId xmlns:a16="http://schemas.microsoft.com/office/drawing/2014/main" id="{9DAD928D-D8EC-4193-8629-13823083C87D}"/>
            </a:ext>
          </a:extLst>
        </xdr:cNvPr>
        <xdr:cNvCxnSpPr/>
      </xdr:nvCxnSpPr>
      <xdr:spPr>
        <a:xfrm flipV="1">
          <a:off x="1692088" y="3154456"/>
          <a:ext cx="409015" cy="560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382120</xdr:colOff>
      <xdr:row>19</xdr:row>
      <xdr:rowOff>96371</xdr:rowOff>
    </xdr:from>
    <xdr:to>
      <xdr:col>3</xdr:col>
      <xdr:colOff>180414</xdr:colOff>
      <xdr:row>19</xdr:row>
      <xdr:rowOff>101974</xdr:rowOff>
    </xdr:to>
    <xdr:cxnSp macro="">
      <xdr:nvCxnSpPr>
        <xdr:cNvPr id="4" name="Connettore 2 3">
          <a:extLst>
            <a:ext uri="{FF2B5EF4-FFF2-40B4-BE49-F238E27FC236}">
              <a16:creationId xmlns:a16="http://schemas.microsoft.com/office/drawing/2014/main" id="{55220A41-D29D-4B14-9F17-825FDBD55DD7}"/>
            </a:ext>
          </a:extLst>
        </xdr:cNvPr>
        <xdr:cNvCxnSpPr/>
      </xdr:nvCxnSpPr>
      <xdr:spPr>
        <a:xfrm flipV="1">
          <a:off x="1704414" y="3334871"/>
          <a:ext cx="409015" cy="560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355226</xdr:colOff>
      <xdr:row>24</xdr:row>
      <xdr:rowOff>108698</xdr:rowOff>
    </xdr:from>
    <xdr:to>
      <xdr:col>3</xdr:col>
      <xdr:colOff>153520</xdr:colOff>
      <xdr:row>24</xdr:row>
      <xdr:rowOff>114301</xdr:rowOff>
    </xdr:to>
    <xdr:cxnSp macro="">
      <xdr:nvCxnSpPr>
        <xdr:cNvPr id="5" name="Connettore 2 4">
          <a:extLst>
            <a:ext uri="{FF2B5EF4-FFF2-40B4-BE49-F238E27FC236}">
              <a16:creationId xmlns:a16="http://schemas.microsoft.com/office/drawing/2014/main" id="{1BC401D8-D5FD-4318-974D-9F5621D58FE3}"/>
            </a:ext>
          </a:extLst>
        </xdr:cNvPr>
        <xdr:cNvCxnSpPr/>
      </xdr:nvCxnSpPr>
      <xdr:spPr>
        <a:xfrm flipV="1">
          <a:off x="1677520" y="4109198"/>
          <a:ext cx="409015" cy="560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356347</xdr:colOff>
      <xdr:row>25</xdr:row>
      <xdr:rowOff>104216</xdr:rowOff>
    </xdr:from>
    <xdr:to>
      <xdr:col>3</xdr:col>
      <xdr:colOff>154641</xdr:colOff>
      <xdr:row>25</xdr:row>
      <xdr:rowOff>109819</xdr:rowOff>
    </xdr:to>
    <xdr:cxnSp macro="">
      <xdr:nvCxnSpPr>
        <xdr:cNvPr id="6" name="Connettore 2 5">
          <a:extLst>
            <a:ext uri="{FF2B5EF4-FFF2-40B4-BE49-F238E27FC236}">
              <a16:creationId xmlns:a16="http://schemas.microsoft.com/office/drawing/2014/main" id="{4054E095-D8FB-4A38-A433-63222E0615F6}"/>
            </a:ext>
          </a:extLst>
        </xdr:cNvPr>
        <xdr:cNvCxnSpPr/>
      </xdr:nvCxnSpPr>
      <xdr:spPr>
        <a:xfrm flipV="1">
          <a:off x="1678641" y="4295216"/>
          <a:ext cx="409015" cy="560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391085</xdr:colOff>
      <xdr:row>30</xdr:row>
      <xdr:rowOff>105337</xdr:rowOff>
    </xdr:from>
    <xdr:to>
      <xdr:col>3</xdr:col>
      <xdr:colOff>189379</xdr:colOff>
      <xdr:row>30</xdr:row>
      <xdr:rowOff>110940</xdr:rowOff>
    </xdr:to>
    <xdr:cxnSp macro="">
      <xdr:nvCxnSpPr>
        <xdr:cNvPr id="7" name="Connettore 2 6">
          <a:extLst>
            <a:ext uri="{FF2B5EF4-FFF2-40B4-BE49-F238E27FC236}">
              <a16:creationId xmlns:a16="http://schemas.microsoft.com/office/drawing/2014/main" id="{435CA3D2-341D-4E40-8810-07A3483B605E}"/>
            </a:ext>
          </a:extLst>
        </xdr:cNvPr>
        <xdr:cNvCxnSpPr/>
      </xdr:nvCxnSpPr>
      <xdr:spPr>
        <a:xfrm flipV="1">
          <a:off x="1713379" y="5058337"/>
          <a:ext cx="409015" cy="560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topLeftCell="A18" zoomScale="170" zoomScaleNormal="170" workbookViewId="0">
      <selection activeCell="R28" sqref="R28"/>
    </sheetView>
  </sheetViews>
  <sheetFormatPr baseColWidth="10" defaultColWidth="8.83203125" defaultRowHeight="15" x14ac:dyDescent="0.2"/>
  <cols>
    <col min="1" max="1" width="9.5" customWidth="1"/>
    <col min="2" max="2" width="10.33203125" bestFit="1" customWidth="1"/>
    <col min="3" max="3" width="4.1640625" customWidth="1"/>
    <col min="5" max="5" width="8.33203125" customWidth="1"/>
    <col min="6" max="6" width="3.6640625" customWidth="1"/>
    <col min="7" max="7" width="6.83203125" customWidth="1"/>
    <col min="8" max="8" width="10.33203125" bestFit="1" customWidth="1"/>
    <col min="9" max="9" width="4.33203125" customWidth="1"/>
    <col min="10" max="10" width="8.33203125" customWidth="1"/>
    <col min="12" max="12" width="4.83203125" customWidth="1"/>
  </cols>
  <sheetData>
    <row r="1" spans="1:9" x14ac:dyDescent="0.2">
      <c r="A1" s="1" t="s">
        <v>45</v>
      </c>
    </row>
    <row r="2" spans="1:9" x14ac:dyDescent="0.2">
      <c r="A2" t="s">
        <v>46</v>
      </c>
    </row>
    <row r="4" spans="1:9" x14ac:dyDescent="0.2">
      <c r="A4" s="1" t="s">
        <v>0</v>
      </c>
    </row>
    <row r="5" spans="1:9" x14ac:dyDescent="0.2">
      <c r="A5" s="8" t="s">
        <v>1</v>
      </c>
      <c r="B5" s="3">
        <v>1995.7</v>
      </c>
      <c r="C5" s="9" t="s">
        <v>5</v>
      </c>
      <c r="D5" s="9"/>
      <c r="E5" s="9"/>
      <c r="F5" s="9"/>
      <c r="G5" s="9"/>
      <c r="H5" s="9"/>
      <c r="I5" s="10"/>
    </row>
    <row r="6" spans="1:9" x14ac:dyDescent="0.2">
      <c r="A6" s="11" t="s">
        <v>2</v>
      </c>
      <c r="B6" s="3">
        <v>5550.85</v>
      </c>
      <c r="C6" s="12" t="s">
        <v>5</v>
      </c>
      <c r="D6" s="14" t="s">
        <v>13</v>
      </c>
      <c r="E6" s="12">
        <f>ATAN((B7-B5)/(B8-B6))/PI()*B15</f>
        <v>89.300844023670905</v>
      </c>
      <c r="F6" s="13" t="s">
        <v>47</v>
      </c>
      <c r="G6" s="14" t="s">
        <v>13</v>
      </c>
      <c r="H6" s="25">
        <f>E6</f>
        <v>89.300844023670905</v>
      </c>
      <c r="I6" s="15" t="s">
        <v>7</v>
      </c>
    </row>
    <row r="7" spans="1:9" x14ac:dyDescent="0.2">
      <c r="A7" s="11" t="s">
        <v>3</v>
      </c>
      <c r="B7" s="3">
        <v>6710.3</v>
      </c>
      <c r="C7" s="12" t="s">
        <v>5</v>
      </c>
      <c r="D7" s="12"/>
      <c r="E7" s="12"/>
      <c r="F7" s="12"/>
      <c r="G7" s="14" t="s">
        <v>14</v>
      </c>
      <c r="H7" s="12">
        <f>SQRT((B7-B5)^2+(B8-B6)^2)</f>
        <v>4781.9741919107009</v>
      </c>
      <c r="I7" s="15" t="s">
        <v>5</v>
      </c>
    </row>
    <row r="8" spans="1:9" x14ac:dyDescent="0.2">
      <c r="A8" s="16" t="s">
        <v>4</v>
      </c>
      <c r="B8" s="3">
        <v>6350.74</v>
      </c>
      <c r="C8" s="17" t="s">
        <v>5</v>
      </c>
      <c r="D8" s="17"/>
      <c r="E8" s="17"/>
      <c r="F8" s="17"/>
      <c r="G8" s="17"/>
      <c r="H8" s="17"/>
      <c r="I8" s="18"/>
    </row>
    <row r="10" spans="1:9" x14ac:dyDescent="0.2">
      <c r="A10" s="1" t="s">
        <v>6</v>
      </c>
    </row>
    <row r="11" spans="1:9" x14ac:dyDescent="0.2">
      <c r="A11" s="8" t="s">
        <v>9</v>
      </c>
      <c r="B11" s="4">
        <v>121.38</v>
      </c>
      <c r="C11" s="5" t="s">
        <v>7</v>
      </c>
      <c r="D11" s="9">
        <f>B11/$B$15*PI()</f>
        <v>1.9066325814636453</v>
      </c>
      <c r="E11" s="10" t="s">
        <v>16</v>
      </c>
    </row>
    <row r="12" spans="1:9" x14ac:dyDescent="0.2">
      <c r="A12" s="11" t="s">
        <v>8</v>
      </c>
      <c r="B12" s="4">
        <v>54.723999999999997</v>
      </c>
      <c r="C12" s="5" t="s">
        <v>7</v>
      </c>
      <c r="D12" s="12">
        <f t="shared" ref="D12:D14" si="0">B12/$B$15*PI()</f>
        <v>0.85960258187523908</v>
      </c>
      <c r="E12" s="15" t="s">
        <v>16</v>
      </c>
    </row>
    <row r="13" spans="1:9" x14ac:dyDescent="0.2">
      <c r="A13" s="11" t="s">
        <v>10</v>
      </c>
      <c r="B13" s="4">
        <v>45.173999999999999</v>
      </c>
      <c r="C13" s="5" t="s">
        <v>7</v>
      </c>
      <c r="D13" s="12">
        <f t="shared" si="0"/>
        <v>0.70959153266632657</v>
      </c>
      <c r="E13" s="15" t="s">
        <v>16</v>
      </c>
    </row>
    <row r="14" spans="1:9" x14ac:dyDescent="0.2">
      <c r="A14" s="11" t="s">
        <v>11</v>
      </c>
      <c r="B14" s="4">
        <v>99.742999999999995</v>
      </c>
      <c r="C14" s="5" t="s">
        <v>7</v>
      </c>
      <c r="D14" s="12">
        <f t="shared" si="0"/>
        <v>1.5667593802350335</v>
      </c>
      <c r="E14" s="15" t="s">
        <v>16</v>
      </c>
    </row>
    <row r="15" spans="1:9" ht="32" x14ac:dyDescent="0.2">
      <c r="A15" s="19" t="s">
        <v>12</v>
      </c>
      <c r="B15" s="4">
        <v>200</v>
      </c>
      <c r="C15" s="5" t="s">
        <v>7</v>
      </c>
      <c r="D15" s="17"/>
      <c r="E15" s="18"/>
    </row>
    <row r="17" spans="1:15" x14ac:dyDescent="0.2">
      <c r="A17" s="1" t="s">
        <v>20</v>
      </c>
      <c r="G17" s="34" t="s">
        <v>48</v>
      </c>
      <c r="H17" s="35"/>
      <c r="I17" s="35"/>
      <c r="J17" s="35" t="s">
        <v>49</v>
      </c>
      <c r="K17" s="35"/>
      <c r="L17" s="35"/>
      <c r="M17" s="35" t="s">
        <v>52</v>
      </c>
      <c r="N17" s="35"/>
      <c r="O17" s="36"/>
    </row>
    <row r="18" spans="1:15" x14ac:dyDescent="0.2">
      <c r="A18" s="8" t="s">
        <v>15</v>
      </c>
      <c r="B18" s="20">
        <v>1000</v>
      </c>
      <c r="C18" s="20" t="s">
        <v>5</v>
      </c>
      <c r="D18" s="9"/>
      <c r="E18" s="9"/>
      <c r="F18" s="9"/>
      <c r="G18" s="8"/>
      <c r="H18" s="9"/>
      <c r="I18" s="10"/>
      <c r="J18" s="8"/>
      <c r="K18" s="9"/>
      <c r="L18" s="10"/>
      <c r="M18" s="30" t="s">
        <v>44</v>
      </c>
      <c r="N18" s="9">
        <f>B5+H19*SIN(K19/$B$15*PI())</f>
        <v>4288.5127568123944</v>
      </c>
      <c r="O18" s="10" t="s">
        <v>5</v>
      </c>
    </row>
    <row r="19" spans="1:15" x14ac:dyDescent="0.2">
      <c r="A19" s="21" t="s">
        <v>32</v>
      </c>
      <c r="B19" s="12"/>
      <c r="C19" s="12"/>
      <c r="D19" s="14" t="s">
        <v>24</v>
      </c>
      <c r="E19" s="22">
        <f>$B$18*SIN(D13)/SIN($D$11+$D$13)</f>
        <v>1299.0678777086764</v>
      </c>
      <c r="F19" s="12" t="s">
        <v>5</v>
      </c>
      <c r="G19" s="26" t="s">
        <v>29</v>
      </c>
      <c r="H19" s="27">
        <f>E19*$B$34</f>
        <v>4358.6420003291532</v>
      </c>
      <c r="I19" s="28" t="s">
        <v>5</v>
      </c>
      <c r="J19" s="26" t="s">
        <v>34</v>
      </c>
      <c r="K19" s="27">
        <f>H6+B32</f>
        <v>164.73536731137943</v>
      </c>
      <c r="L19" s="28" t="s">
        <v>7</v>
      </c>
      <c r="M19" s="31" t="s">
        <v>43</v>
      </c>
      <c r="N19" s="12">
        <f>B6+H19*COS(K19/$B$15*PI())</f>
        <v>1843.995572155326</v>
      </c>
      <c r="O19" s="15" t="s">
        <v>5</v>
      </c>
    </row>
    <row r="20" spans="1:15" x14ac:dyDescent="0.2">
      <c r="A20" s="21" t="s">
        <v>17</v>
      </c>
      <c r="B20" s="12"/>
      <c r="C20" s="12"/>
      <c r="D20" s="14" t="s">
        <v>25</v>
      </c>
      <c r="E20" s="22">
        <f>$B$18*SIN(D11)/SIN($D$11+$D$13)</f>
        <v>1882.5025659392036</v>
      </c>
      <c r="F20" s="12" t="s">
        <v>5</v>
      </c>
      <c r="G20" s="26" t="s">
        <v>30</v>
      </c>
      <c r="H20" s="27">
        <f>E20*$B$34</f>
        <v>6316.1863136069842</v>
      </c>
      <c r="I20" s="28" t="s">
        <v>5</v>
      </c>
      <c r="J20" s="26" t="s">
        <v>35</v>
      </c>
      <c r="K20" s="27">
        <f>K19-B21</f>
        <v>131.28936731137944</v>
      </c>
      <c r="L20" s="28" t="s">
        <v>7</v>
      </c>
      <c r="M20" s="32" t="s">
        <v>50</v>
      </c>
      <c r="N20" s="12">
        <f>B5+H20*SIN(K20/$B$15*PI())</f>
        <v>7564.2367708693946</v>
      </c>
      <c r="O20" s="15" t="s">
        <v>5</v>
      </c>
    </row>
    <row r="21" spans="1:15" x14ac:dyDescent="0.2">
      <c r="A21" s="23" t="s">
        <v>41</v>
      </c>
      <c r="B21" s="24">
        <f>B15-(B11+B13)</f>
        <v>33.445999999999998</v>
      </c>
      <c r="C21" s="17" t="s">
        <v>7</v>
      </c>
      <c r="D21" s="17"/>
      <c r="E21" s="17"/>
      <c r="F21" s="17"/>
      <c r="G21" s="26"/>
      <c r="H21" s="27"/>
      <c r="I21" s="28"/>
      <c r="J21" s="26"/>
      <c r="K21" s="27"/>
      <c r="L21" s="28"/>
      <c r="M21" s="33" t="s">
        <v>51</v>
      </c>
      <c r="N21" s="17">
        <f>B6+H20*COS(K20/$B$15*PI())</f>
        <v>2569.9763395320424</v>
      </c>
      <c r="O21" s="17" t="s">
        <v>5</v>
      </c>
    </row>
    <row r="22" spans="1:15" x14ac:dyDescent="0.2">
      <c r="A22" s="7"/>
      <c r="B22" s="2"/>
      <c r="G22" s="26"/>
      <c r="H22" s="27"/>
      <c r="I22" s="28"/>
      <c r="J22" s="26"/>
      <c r="K22" s="27"/>
      <c r="L22" s="28"/>
    </row>
    <row r="23" spans="1:15" x14ac:dyDescent="0.2">
      <c r="A23" s="1" t="s">
        <v>21</v>
      </c>
      <c r="G23" s="26"/>
      <c r="H23" s="27"/>
      <c r="I23" s="28"/>
      <c r="J23" s="26"/>
      <c r="K23" s="27"/>
      <c r="L23" s="28"/>
      <c r="M23" s="35" t="s">
        <v>53</v>
      </c>
      <c r="N23" s="35"/>
      <c r="O23" s="35"/>
    </row>
    <row r="24" spans="1:15" x14ac:dyDescent="0.2">
      <c r="A24" s="8" t="s">
        <v>15</v>
      </c>
      <c r="B24" s="20">
        <f>B18</f>
        <v>1000</v>
      </c>
      <c r="C24" s="20" t="s">
        <v>5</v>
      </c>
      <c r="D24" s="9"/>
      <c r="E24" s="9"/>
      <c r="F24" s="9"/>
      <c r="G24" s="26"/>
      <c r="H24" s="27"/>
      <c r="I24" s="28"/>
      <c r="J24" s="26"/>
      <c r="K24" s="27"/>
      <c r="L24" s="28"/>
      <c r="M24" s="30" t="s">
        <v>44</v>
      </c>
      <c r="N24" s="9">
        <f>$B$7+H25*SIN(K25/$B$15*PI())</f>
        <v>4288.5127568123971</v>
      </c>
      <c r="O24" s="9" t="s">
        <v>5</v>
      </c>
    </row>
    <row r="25" spans="1:15" x14ac:dyDescent="0.2">
      <c r="A25" s="21" t="s">
        <v>18</v>
      </c>
      <c r="B25" s="12"/>
      <c r="C25" s="12"/>
      <c r="D25" s="14" t="s">
        <v>26</v>
      </c>
      <c r="E25" s="12">
        <f>$B$24*SIN(D14)/SIN($D$12+$D$14)</f>
        <v>1524.8622618527259</v>
      </c>
      <c r="F25" s="12" t="s">
        <v>5</v>
      </c>
      <c r="G25" s="26" t="s">
        <v>31</v>
      </c>
      <c r="H25" s="27">
        <f>E25*$B$34</f>
        <v>5116.2289617622891</v>
      </c>
      <c r="I25" s="28" t="s">
        <v>5</v>
      </c>
      <c r="J25" s="26" t="s">
        <v>36</v>
      </c>
      <c r="K25" s="27">
        <f>IF(H6&lt;B15,H6+B15-E31,H6-B15-E31)</f>
        <v>231.39136731137941</v>
      </c>
      <c r="L25" s="28" t="s">
        <v>7</v>
      </c>
      <c r="M25" s="31" t="s">
        <v>43</v>
      </c>
      <c r="N25" s="12">
        <f>$B$8+H25*COS(K25/$B$15*PI())</f>
        <v>1843.9955721553251</v>
      </c>
      <c r="O25" s="15" t="s">
        <v>5</v>
      </c>
    </row>
    <row r="26" spans="1:15" x14ac:dyDescent="0.2">
      <c r="A26" s="21" t="s">
        <v>19</v>
      </c>
      <c r="B26" s="12"/>
      <c r="C26" s="12"/>
      <c r="D26" s="14" t="s">
        <v>27</v>
      </c>
      <c r="E26" s="12">
        <f>$B$24*SIN(D12)/SIN($D$12+$D$14)</f>
        <v>1155.2194643328917</v>
      </c>
      <c r="F26" s="12" t="s">
        <v>5</v>
      </c>
      <c r="G26" s="26" t="s">
        <v>33</v>
      </c>
      <c r="H26" s="29">
        <f>E26*$B$34</f>
        <v>3876.0007565734436</v>
      </c>
      <c r="I26" s="28" t="s">
        <v>5</v>
      </c>
      <c r="J26" s="26" t="s">
        <v>37</v>
      </c>
      <c r="K26" s="29">
        <f>K25-B27</f>
        <v>185.8583673113794</v>
      </c>
      <c r="L26" s="28" t="s">
        <v>7</v>
      </c>
      <c r="M26" s="32" t="s">
        <v>50</v>
      </c>
      <c r="N26" s="12">
        <f>B7+H26*SIN(K26/$B$15*PI())</f>
        <v>7564.2367708693946</v>
      </c>
      <c r="O26" s="15" t="s">
        <v>5</v>
      </c>
    </row>
    <row r="27" spans="1:15" x14ac:dyDescent="0.2">
      <c r="A27" s="23" t="s">
        <v>42</v>
      </c>
      <c r="B27" s="24">
        <f>B15-(B12+B14)</f>
        <v>45.533000000000015</v>
      </c>
      <c r="C27" s="17" t="s">
        <v>7</v>
      </c>
      <c r="D27" s="17"/>
      <c r="E27" s="17"/>
      <c r="F27" s="17"/>
      <c r="G27" s="16"/>
      <c r="H27" s="17"/>
      <c r="I27" s="18"/>
      <c r="J27" s="16"/>
      <c r="K27" s="17"/>
      <c r="L27" s="18"/>
      <c r="M27" s="33" t="s">
        <v>51</v>
      </c>
      <c r="N27" s="17">
        <f>B8+H26*COS(K26/$B$15*PI())</f>
        <v>2569.9763395320438</v>
      </c>
      <c r="O27" s="18" t="s">
        <v>5</v>
      </c>
    </row>
    <row r="28" spans="1:15" ht="16" thickBot="1" x14ac:dyDescent="0.25">
      <c r="A28" s="7"/>
      <c r="B28" s="2"/>
    </row>
    <row r="29" spans="1:15" x14ac:dyDescent="0.2">
      <c r="A29" s="1" t="s">
        <v>22</v>
      </c>
      <c r="M29" s="37" t="s">
        <v>54</v>
      </c>
      <c r="N29" s="38"/>
      <c r="O29" s="39"/>
    </row>
    <row r="30" spans="1:15" x14ac:dyDescent="0.2">
      <c r="A30" s="8" t="s">
        <v>23</v>
      </c>
      <c r="B30" s="9">
        <f>SQRT(E19^2+E25^2-2*E19*E25*COS(D11-D12))</f>
        <v>1425.2395733060837</v>
      </c>
      <c r="C30" s="9" t="s">
        <v>5</v>
      </c>
      <c r="D30" s="9"/>
      <c r="E30" s="9"/>
      <c r="F30" s="10"/>
      <c r="M30" s="40" t="s">
        <v>44</v>
      </c>
      <c r="N30" s="41">
        <f>AVERAGE(N18,N24)</f>
        <v>4288.5127568123953</v>
      </c>
      <c r="O30" s="42" t="s">
        <v>5</v>
      </c>
    </row>
    <row r="31" spans="1:15" x14ac:dyDescent="0.2">
      <c r="A31" s="21" t="s">
        <v>38</v>
      </c>
      <c r="B31" s="12"/>
      <c r="C31" s="12"/>
      <c r="D31" s="14" t="s">
        <v>39</v>
      </c>
      <c r="E31" s="12">
        <f>ASIN(E19*SIN(D11-D12)/B30)*B15/PI()</f>
        <v>57.909476712291472</v>
      </c>
      <c r="F31" s="15" t="s">
        <v>7</v>
      </c>
      <c r="M31" s="40" t="s">
        <v>43</v>
      </c>
      <c r="N31" s="41">
        <f>AVERAGE(N19,N25)</f>
        <v>1843.9955721553256</v>
      </c>
      <c r="O31" s="42" t="s">
        <v>5</v>
      </c>
    </row>
    <row r="32" spans="1:15" x14ac:dyDescent="0.2">
      <c r="A32" s="16" t="s">
        <v>40</v>
      </c>
      <c r="B32" s="24">
        <f>B15-(E31+B11-B12)</f>
        <v>75.434523287708515</v>
      </c>
      <c r="C32" s="17" t="s">
        <v>7</v>
      </c>
      <c r="D32" s="17"/>
      <c r="E32" s="17"/>
      <c r="F32" s="18"/>
      <c r="M32" s="40" t="s">
        <v>50</v>
      </c>
      <c r="N32" s="41">
        <f>AVERAGE(N20,N26)</f>
        <v>7564.2367708693946</v>
      </c>
      <c r="O32" s="42" t="s">
        <v>5</v>
      </c>
    </row>
    <row r="33" spans="1:15" ht="16" thickBot="1" x14ac:dyDescent="0.25">
      <c r="M33" s="43" t="s">
        <v>51</v>
      </c>
      <c r="N33" s="44">
        <f>AVERAGE(N21,N27)</f>
        <v>2569.9763395320433</v>
      </c>
      <c r="O33" s="45" t="s">
        <v>5</v>
      </c>
    </row>
    <row r="34" spans="1:15" x14ac:dyDescent="0.2">
      <c r="A34" s="6" t="s">
        <v>28</v>
      </c>
      <c r="B34" s="1">
        <f>H7/B30</f>
        <v>3.3552072798667139</v>
      </c>
    </row>
    <row r="35" spans="1:15" x14ac:dyDescent="0.2">
      <c r="A35" s="1"/>
    </row>
  </sheetData>
  <mergeCells count="5">
    <mergeCell ref="G17:I17"/>
    <mergeCell ref="J17:L17"/>
    <mergeCell ref="M17:O17"/>
    <mergeCell ref="M23:O23"/>
    <mergeCell ref="M29:O2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Lab_informatica7</dc:creator>
  <cp:lastModifiedBy>Silvia Barbieri</cp:lastModifiedBy>
  <dcterms:created xsi:type="dcterms:W3CDTF">2019-01-24T07:45:05Z</dcterms:created>
  <dcterms:modified xsi:type="dcterms:W3CDTF">2019-02-21T11:55:56Z</dcterms:modified>
</cp:coreProperties>
</file>